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5"/>
  </bookViews>
  <sheets>
    <sheet name="2 ETAPA UT" sheetId="15" r:id="rId1"/>
    <sheet name=" Sekce B3" sheetId="1" r:id="rId2"/>
    <sheet name="VzorPolozky" sheetId="10" state="hidden" r:id="rId3"/>
    <sheet name=" Pol B3" sheetId="12" r:id="rId4"/>
    <sheet name="Sekce B567" sheetId="13" r:id="rId5"/>
    <sheet name="Pol B567" sheetId="14" r:id="rId6"/>
  </sheets>
  <externalReferences>
    <externalReference r:id="rId7"/>
  </externalReferences>
  <definedNames>
    <definedName name="CelkemDPHVypocet" localSheetId="1">' Sekce B3'!$H$40</definedName>
    <definedName name="CelkemDPHVypocet" localSheetId="0">'2 ETAPA UT'!$H$40</definedName>
    <definedName name="CelkemDPHVypocet" localSheetId="4">'Sekce B567'!$H$40</definedName>
    <definedName name="CenaCelkem" localSheetId="0">'2 ETAPA UT'!$G$29</definedName>
    <definedName name="CenaCelkem" localSheetId="5">'Sekce B567'!$G$29</definedName>
    <definedName name="CenaCelkem" localSheetId="4">'Sekce B567'!$G$29</definedName>
    <definedName name="CenaCelkem">' Sekce B3'!$G$29</definedName>
    <definedName name="CenaCelkemBezDPH" localSheetId="0">'2 ETAPA UT'!$G$28</definedName>
    <definedName name="CenaCelkemBezDPH" localSheetId="5">'Sekce B567'!$G$28</definedName>
    <definedName name="CenaCelkemBezDPH" localSheetId="4">'Sekce B567'!$G$28</definedName>
    <definedName name="CenaCelkemBezDPH">' Sekce B3'!$G$28</definedName>
    <definedName name="CenaCelkemVypocet" localSheetId="1">' Sekce B3'!$I$40</definedName>
    <definedName name="CenaCelkemVypocet" localSheetId="0">'2 ETAPA UT'!$I$40</definedName>
    <definedName name="CenaCelkemVypocet" localSheetId="4">'Sekce B567'!$I$40</definedName>
    <definedName name="cisloobjektu" localSheetId="0">'2 ETAPA UT'!$C$3</definedName>
    <definedName name="cisloobjektu" localSheetId="5">'Sekce B567'!$C$3</definedName>
    <definedName name="cisloobjektu" localSheetId="4">'Sekce B567'!$C$3</definedName>
    <definedName name="cisloobjektu">' Sekce B3'!$C$3</definedName>
    <definedName name="CisloRozpoctu">'[1]Krycí list'!$C$2</definedName>
    <definedName name="CisloStavby" localSheetId="1">' Sekce B3'!$C$2</definedName>
    <definedName name="CisloStavby" localSheetId="0">'2 ETAPA UT'!$C$2</definedName>
    <definedName name="CisloStavby" localSheetId="4">'Sekce B567'!$C$2</definedName>
    <definedName name="cislostavby">'[1]Krycí list'!$A$7</definedName>
    <definedName name="CisloStavebnihoRozpoctu" localSheetId="0">'2 ETAPA UT'!$D$4</definedName>
    <definedName name="CisloStavebnihoRozpoctu" localSheetId="5">'Sekce B567'!$D$4</definedName>
    <definedName name="CisloStavebnihoRozpoctu" localSheetId="4">'Sekce B567'!$D$4</definedName>
    <definedName name="CisloStavebnihoRozpoctu">' Sekce B3'!$D$4</definedName>
    <definedName name="dadresa" localSheetId="0">'2 ETAPA UT'!$D$12:$G$12</definedName>
    <definedName name="dadresa" localSheetId="5">'Sekce B567'!$D$12:$G$12</definedName>
    <definedName name="dadresa" localSheetId="4">'Sekce B567'!$D$12:$G$12</definedName>
    <definedName name="dadresa">' Sekce B3'!$D$12:$G$12</definedName>
    <definedName name="DIČ" localSheetId="1">' Sekce B3'!$I$12</definedName>
    <definedName name="DIČ" localSheetId="0">'2 ETAPA UT'!$I$12</definedName>
    <definedName name="DIČ" localSheetId="4">'Sekce B567'!$I$12</definedName>
    <definedName name="dmisto" localSheetId="0">'2 ETAPA UT'!$D$13:$G$13</definedName>
    <definedName name="dmisto" localSheetId="5">'Sekce B567'!$D$13:$G$13</definedName>
    <definedName name="dmisto" localSheetId="4">'Sekce B567'!$D$13:$G$13</definedName>
    <definedName name="dmisto">' Sekce B3'!$D$13:$G$13</definedName>
    <definedName name="DPHSni" localSheetId="0">'2 ETAPA UT'!$G$24</definedName>
    <definedName name="DPHSni" localSheetId="5">'Sekce B567'!$G$24</definedName>
    <definedName name="DPHSni" localSheetId="4">'Sekce B567'!$G$24</definedName>
    <definedName name="DPHSni">' Sekce B3'!$G$24</definedName>
    <definedName name="DPHZakl" localSheetId="0">'2 ETAPA UT'!$G$26</definedName>
    <definedName name="DPHZakl" localSheetId="5">'Sekce B567'!$G$26</definedName>
    <definedName name="DPHZakl" localSheetId="4">'Sekce B567'!$G$26</definedName>
    <definedName name="DPHZakl">' Sekce B3'!$G$26</definedName>
    <definedName name="dpsc" localSheetId="1">' Sekce B3'!$C$13</definedName>
    <definedName name="dpsc" localSheetId="0">'2 ETAPA UT'!$C$13</definedName>
    <definedName name="dpsc" localSheetId="4">'Sekce B567'!$C$13</definedName>
    <definedName name="IČO" localSheetId="1">' Sekce B3'!$I$11</definedName>
    <definedName name="IČO" localSheetId="0">'2 ETAPA UT'!$I$11</definedName>
    <definedName name="IČO" localSheetId="4">'Sekce B567'!$I$11</definedName>
    <definedName name="Mena" localSheetId="0">'2 ETAPA UT'!$J$29</definedName>
    <definedName name="Mena" localSheetId="5">'Sekce B567'!$J$29</definedName>
    <definedName name="Mena" localSheetId="4">'Sekce B567'!$J$29</definedName>
    <definedName name="Mena">' Sekce B3'!$J$29</definedName>
    <definedName name="MistoStavby" localSheetId="0">'2 ETAPA UT'!$D$4</definedName>
    <definedName name="MistoStavby" localSheetId="5">'Sekce B567'!$D$4</definedName>
    <definedName name="MistoStavby" localSheetId="4">'Sekce B567'!$D$4</definedName>
    <definedName name="MistoStavby">' Sekce B3'!$D$4</definedName>
    <definedName name="nazevobjektu" localSheetId="0">'2 ETAPA UT'!$D$3</definedName>
    <definedName name="nazevobjektu" localSheetId="5">'Sekce B567'!$D$3</definedName>
    <definedName name="nazevobjektu" localSheetId="4">'Sekce B567'!$D$3</definedName>
    <definedName name="nazevobjektu">' Sekce B3'!$D$3</definedName>
    <definedName name="NazevRozpoctu">'[1]Krycí list'!$D$2</definedName>
    <definedName name="NazevStavby" localSheetId="1">' Sekce B3'!$D$2</definedName>
    <definedName name="NazevStavby" localSheetId="0">'2 ETAPA UT'!$D$2</definedName>
    <definedName name="NazevStavby" localSheetId="4">'Sekce B567'!$D$2</definedName>
    <definedName name="nazevstavby">'[1]Krycí list'!$C$7</definedName>
    <definedName name="NazevStavebnihoRozpoctu" localSheetId="0">'2 ETAPA UT'!$E$4</definedName>
    <definedName name="NazevStavebnihoRozpoctu" localSheetId="5">'Sekce B567'!$E$4</definedName>
    <definedName name="NazevStavebnihoRozpoctu" localSheetId="4">'Sekce B567'!$E$4</definedName>
    <definedName name="NazevStavebnihoRozpoctu">' Sekce B3'!$E$4</definedName>
    <definedName name="oadresa" localSheetId="0">'2 ETAPA UT'!$D$6</definedName>
    <definedName name="oadresa" localSheetId="5">'Sekce B567'!$D$6</definedName>
    <definedName name="oadresa" localSheetId="4">'Sekce B567'!$D$6</definedName>
    <definedName name="oadresa">' Sekce B3'!$D$6</definedName>
    <definedName name="Objednatel" localSheetId="1">' Sekce B3'!$D$5</definedName>
    <definedName name="Objednatel" localSheetId="0">'2 ETAPA UT'!$D$5</definedName>
    <definedName name="Objednatel" localSheetId="4">'Sekce B567'!$D$5</definedName>
    <definedName name="Objekt" localSheetId="1">' Sekce B3'!$B$38</definedName>
    <definedName name="Objekt" localSheetId="0">'2 ETAPA UT'!$B$38</definedName>
    <definedName name="Objekt" localSheetId="4">'Sekce B567'!$B$38</definedName>
    <definedName name="_xlnm.Print_Area" localSheetId="3">' Pol B3'!$A$1:$U$59</definedName>
    <definedName name="_xlnm.Print_Area" localSheetId="1">' Sekce B3'!$A$1:$J$55</definedName>
    <definedName name="_xlnm.Print_Area" localSheetId="0">'2 ETAPA UT'!$A$1:$J$55</definedName>
    <definedName name="_xlnm.Print_Area" localSheetId="5">'Pol B567'!$A$1:$U$77</definedName>
    <definedName name="_xlnm.Print_Area" localSheetId="4">'Sekce B567'!$A$1:$J$57</definedName>
    <definedName name="odic" localSheetId="1">' Sekce B3'!$I$6</definedName>
    <definedName name="odic" localSheetId="0">'2 ETAPA UT'!$I$6</definedName>
    <definedName name="odic" localSheetId="4">'Sekce B567'!$I$6</definedName>
    <definedName name="oico" localSheetId="1">' Sekce B3'!$I$5</definedName>
    <definedName name="oico" localSheetId="0">'2 ETAPA UT'!$I$5</definedName>
    <definedName name="oico" localSheetId="4">'Sekce B567'!$I$5</definedName>
    <definedName name="omisto" localSheetId="1">' Sekce B3'!$D$7</definedName>
    <definedName name="omisto" localSheetId="0">'2 ETAPA UT'!$D$7</definedName>
    <definedName name="omisto" localSheetId="4">'Sekce B567'!$D$7</definedName>
    <definedName name="onazev" localSheetId="1">' Sekce B3'!$D$6</definedName>
    <definedName name="onazev" localSheetId="0">'2 ETAPA UT'!$D$6</definedName>
    <definedName name="onazev" localSheetId="4">'Sekce B567'!$D$6</definedName>
    <definedName name="opsc" localSheetId="1">' Sekce B3'!$C$7</definedName>
    <definedName name="opsc" localSheetId="0">'2 ETAPA UT'!$C$7</definedName>
    <definedName name="opsc" localSheetId="4">'Sekce B567'!$C$7</definedName>
    <definedName name="padresa" localSheetId="0">'2 ETAPA UT'!$D$9</definedName>
    <definedName name="padresa" localSheetId="5">'Sekce B567'!$D$9</definedName>
    <definedName name="padresa" localSheetId="4">'Sekce B567'!$D$9</definedName>
    <definedName name="padresa">' Sekce B3'!$D$9</definedName>
    <definedName name="pdic" localSheetId="0">'2 ETAPA UT'!$I$9</definedName>
    <definedName name="pdic" localSheetId="5">'Sekce B567'!$I$9</definedName>
    <definedName name="pdic" localSheetId="4">'Sekce B567'!$I$9</definedName>
    <definedName name="pdic">' Sekce B3'!$I$9</definedName>
    <definedName name="pico" localSheetId="0">'2 ETAPA UT'!$I$8</definedName>
    <definedName name="pico" localSheetId="5">'Sekce B567'!$I$8</definedName>
    <definedName name="pico" localSheetId="4">'Sekce B567'!$I$8</definedName>
    <definedName name="pico">' Sekce B3'!$I$8</definedName>
    <definedName name="pmisto" localSheetId="0">'2 ETAPA UT'!$D$10</definedName>
    <definedName name="pmisto" localSheetId="5">'Sekce B567'!$D$10</definedName>
    <definedName name="pmisto" localSheetId="4">'Sekce B567'!$D$10</definedName>
    <definedName name="pmisto">' Sekce B3'!$D$10</definedName>
    <definedName name="PocetMJ" localSheetId="0">#REF!</definedName>
    <definedName name="PocetMJ" localSheetId="5">#REF!</definedName>
    <definedName name="PocetMJ" localSheetId="4">#REF!</definedName>
    <definedName name="PocetMJ">#REF!</definedName>
    <definedName name="PoptavkaID" localSheetId="0">'2 ETAPA UT'!$A$1</definedName>
    <definedName name="PoptavkaID" localSheetId="5">'Sekce B567'!$A$1</definedName>
    <definedName name="PoptavkaID" localSheetId="4">'Sekce B567'!$A$1</definedName>
    <definedName name="PoptavkaID">' Sekce B3'!$A$1</definedName>
    <definedName name="pPSC" localSheetId="0">'2 ETAPA UT'!$C$10</definedName>
    <definedName name="pPSC" localSheetId="5">'Sekce B567'!$C$10</definedName>
    <definedName name="pPSC" localSheetId="4">'Sekce B567'!$C$10</definedName>
    <definedName name="pPSC">' Sekce B3'!$C$10</definedName>
    <definedName name="Projektant" localSheetId="0">'2 ETAPA UT'!$D$8</definedName>
    <definedName name="Projektant" localSheetId="5">'Sekce B567'!$D$8</definedName>
    <definedName name="Projektant" localSheetId="4">'Sekce B567'!$D$8</definedName>
    <definedName name="Projektant">' Sekce B3'!$D$8</definedName>
    <definedName name="SazbaDPH1" localSheetId="1">' Sekce B3'!$E$23</definedName>
    <definedName name="SazbaDPH1" localSheetId="0">'2 ETAPA UT'!$E$23</definedName>
    <definedName name="SazbaDPH1" localSheetId="4">'Sekce B567'!$E$23</definedName>
    <definedName name="SazbaDPH1">'[1]Krycí list'!$C$30</definedName>
    <definedName name="SazbaDPH2" localSheetId="1">' Sekce B3'!$E$25</definedName>
    <definedName name="SazbaDPH2" localSheetId="0">'2 ETAPA UT'!$E$25</definedName>
    <definedName name="SazbaDPH2" localSheetId="4">'Sekce B567'!$E$25</definedName>
    <definedName name="SazbaDPH2">'[1]Krycí list'!$C$32</definedName>
    <definedName name="SloupecCC" localSheetId="0">#REF!</definedName>
    <definedName name="SloupecCC" localSheetId="5">#REF!</definedName>
    <definedName name="SloupecCC" localSheetId="4">#REF!</definedName>
    <definedName name="SloupecCC">#REF!</definedName>
    <definedName name="SloupecCisloPol" localSheetId="0">#REF!</definedName>
    <definedName name="SloupecCisloPol" localSheetId="5">#REF!</definedName>
    <definedName name="SloupecCisloPol" localSheetId="4">#REF!</definedName>
    <definedName name="SloupecCisloPol">#REF!</definedName>
    <definedName name="SloupecJC" localSheetId="0">#REF!</definedName>
    <definedName name="SloupecJC" localSheetId="5">#REF!</definedName>
    <definedName name="SloupecJC" localSheetId="4">#REF!</definedName>
    <definedName name="SloupecJC">#REF!</definedName>
    <definedName name="SloupecMJ" localSheetId="0">#REF!</definedName>
    <definedName name="SloupecMJ" localSheetId="5">#REF!</definedName>
    <definedName name="SloupecMJ" localSheetId="4">#REF!</definedName>
    <definedName name="SloupecMJ">#REF!</definedName>
    <definedName name="SloupecMnozstvi" localSheetId="0">#REF!</definedName>
    <definedName name="SloupecMnozstvi" localSheetId="5">#REF!</definedName>
    <definedName name="SloupecMnozstvi" localSheetId="4">#REF!</definedName>
    <definedName name="SloupecMnozstvi">#REF!</definedName>
    <definedName name="SloupecNazPol" localSheetId="0">#REF!</definedName>
    <definedName name="SloupecNazPol" localSheetId="5">#REF!</definedName>
    <definedName name="SloupecNazPol" localSheetId="4">#REF!</definedName>
    <definedName name="SloupecNazPol">#REF!</definedName>
    <definedName name="SloupecPC" localSheetId="0">#REF!</definedName>
    <definedName name="SloupecPC" localSheetId="5">#REF!</definedName>
    <definedName name="SloupecPC" localSheetId="4">#REF!</definedName>
    <definedName name="SloupecPC">#REF!</definedName>
    <definedName name="Vypracoval" localSheetId="0">'2 ETAPA UT'!$D$14</definedName>
    <definedName name="Vypracoval" localSheetId="5">'Sekce B567'!$D$14</definedName>
    <definedName name="Vypracoval" localSheetId="4">'Sekce B567'!$D$14</definedName>
    <definedName name="Vypracoval">' Sekce B3'!$D$14</definedName>
    <definedName name="Z_B7E7C763_C459_487D_8ABA_5CFDDFBD5A84_.wvu.Cols" localSheetId="1" hidden="1">' Sekce B3'!$A:$A</definedName>
    <definedName name="Z_B7E7C763_C459_487D_8ABA_5CFDDFBD5A84_.wvu.Cols" localSheetId="0" hidden="1">'2 ETAPA UT'!$A:$A</definedName>
    <definedName name="Z_B7E7C763_C459_487D_8ABA_5CFDDFBD5A84_.wvu.Cols" localSheetId="4" hidden="1">'Sekce B567'!$A:$A</definedName>
    <definedName name="Z_B7E7C763_C459_487D_8ABA_5CFDDFBD5A84_.wvu.PrintArea" localSheetId="1" hidden="1">' Sekce B3'!$B$1:$J$36</definedName>
    <definedName name="Z_B7E7C763_C459_487D_8ABA_5CFDDFBD5A84_.wvu.PrintArea" localSheetId="0" hidden="1">'2 ETAPA UT'!$B$1:$J$36</definedName>
    <definedName name="Z_B7E7C763_C459_487D_8ABA_5CFDDFBD5A84_.wvu.PrintArea" localSheetId="4" hidden="1">'Sekce B567'!$B$1:$J$36</definedName>
    <definedName name="ZakladDPHSni" localSheetId="0">'2 ETAPA UT'!$G$23</definedName>
    <definedName name="ZakladDPHSni" localSheetId="5">'Sekce B567'!$G$23</definedName>
    <definedName name="ZakladDPHSni" localSheetId="4">'Sekce B567'!$G$23</definedName>
    <definedName name="ZakladDPHSni">' Sekce B3'!$G$23</definedName>
    <definedName name="ZakladDPHSniVypocet" localSheetId="1">' Sekce B3'!$F$40</definedName>
    <definedName name="ZakladDPHSniVypocet" localSheetId="0">'2 ETAPA UT'!$F$40</definedName>
    <definedName name="ZakladDPHSniVypocet" localSheetId="4">'Sekce B567'!$F$40</definedName>
    <definedName name="ZakladDPHZakl" localSheetId="0">'2 ETAPA UT'!$G$25</definedName>
    <definedName name="ZakladDPHZakl" localSheetId="5">'Sekce B567'!$G$25</definedName>
    <definedName name="ZakladDPHZakl" localSheetId="4">'Sekce B567'!$G$25</definedName>
    <definedName name="ZakladDPHZakl">' Sekce B3'!$G$25</definedName>
    <definedName name="ZakladDPHZaklVypocet" localSheetId="1">' Sekce B3'!$G$40</definedName>
    <definedName name="ZakladDPHZaklVypocet" localSheetId="0">'2 ETAPA UT'!$G$40</definedName>
    <definedName name="ZakladDPHZaklVypocet" localSheetId="4">'Sekce B567'!$G$40</definedName>
    <definedName name="Zaokrouhleni" localSheetId="0">'2 ETAPA UT'!$G$27</definedName>
    <definedName name="Zaokrouhleni" localSheetId="5">'Sekce B567'!$G$27</definedName>
    <definedName name="Zaokrouhleni" localSheetId="4">'Sekce B567'!$G$27</definedName>
    <definedName name="Zaokrouhleni">' Sekce B3'!$G$27</definedName>
    <definedName name="Zhotovitel" localSheetId="0">'2 ETAPA UT'!$D$11:$G$11</definedName>
    <definedName name="Zhotovitel" localSheetId="5">'Sekce B567'!$D$11:$G$11</definedName>
    <definedName name="Zhotovitel" localSheetId="4">'Sekce B567'!$D$11:$G$11</definedName>
    <definedName name="Zhotovitel">' Sekce B3'!$D$11:$G$11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6" i="15" l="1"/>
  <c r="G40" i="15"/>
  <c r="F40" i="15"/>
  <c r="G28" i="15" s="1"/>
  <c r="G39" i="15"/>
  <c r="F39" i="15"/>
  <c r="H39" i="15" s="1"/>
  <c r="H40" i="15" s="1"/>
  <c r="G38" i="15"/>
  <c r="F38" i="15"/>
  <c r="J28" i="15"/>
  <c r="J27" i="15"/>
  <c r="G27" i="15"/>
  <c r="J26" i="15"/>
  <c r="E26" i="15"/>
  <c r="J25" i="15"/>
  <c r="J24" i="15"/>
  <c r="E24" i="15"/>
  <c r="J23" i="15"/>
  <c r="I39" i="15" l="1"/>
  <c r="I40" i="15" s="1"/>
  <c r="J39" i="15" s="1"/>
  <c r="J40" i="15" s="1"/>
  <c r="G23" i="15"/>
  <c r="O8" i="14"/>
  <c r="Q8" i="14"/>
  <c r="U8" i="14"/>
  <c r="G9" i="14"/>
  <c r="G8" i="14" s="1"/>
  <c r="I9" i="14"/>
  <c r="I8" i="14" s="1"/>
  <c r="K9" i="14"/>
  <c r="O9" i="14"/>
  <c r="Q9" i="14"/>
  <c r="U9" i="14"/>
  <c r="G10" i="14"/>
  <c r="M10" i="14" s="1"/>
  <c r="I10" i="14"/>
  <c r="K10" i="14"/>
  <c r="K8" i="14" s="1"/>
  <c r="O10" i="14"/>
  <c r="Q10" i="14"/>
  <c r="U10" i="14"/>
  <c r="G11" i="14"/>
  <c r="M11" i="14" s="1"/>
  <c r="I11" i="14"/>
  <c r="K11" i="14"/>
  <c r="O11" i="14"/>
  <c r="Q11" i="14"/>
  <c r="U11" i="14"/>
  <c r="G12" i="14"/>
  <c r="I48" i="13" s="1"/>
  <c r="I12" i="14"/>
  <c r="K12" i="14"/>
  <c r="M12" i="14"/>
  <c r="G13" i="14"/>
  <c r="I13" i="14"/>
  <c r="K13" i="14"/>
  <c r="M13" i="14"/>
  <c r="O13" i="14"/>
  <c r="O12" i="14" s="1"/>
  <c r="Q13" i="14"/>
  <c r="Q12" i="14" s="1"/>
  <c r="U13" i="14"/>
  <c r="G14" i="14"/>
  <c r="I14" i="14"/>
  <c r="K14" i="14"/>
  <c r="M14" i="14"/>
  <c r="O14" i="14"/>
  <c r="Q14" i="14"/>
  <c r="U14" i="14"/>
  <c r="U12" i="14" s="1"/>
  <c r="G15" i="14"/>
  <c r="I15" i="14"/>
  <c r="K15" i="14"/>
  <c r="M15" i="14"/>
  <c r="O15" i="14"/>
  <c r="Q15" i="14"/>
  <c r="U15" i="14"/>
  <c r="Q16" i="14"/>
  <c r="U16" i="14"/>
  <c r="G17" i="14"/>
  <c r="G16" i="14" s="1"/>
  <c r="I49" i="13" s="1"/>
  <c r="I17" i="14"/>
  <c r="I16" i="14" s="1"/>
  <c r="K17" i="14"/>
  <c r="O17" i="14"/>
  <c r="Q17" i="14"/>
  <c r="U17" i="14"/>
  <c r="G18" i="14"/>
  <c r="M18" i="14" s="1"/>
  <c r="I18" i="14"/>
  <c r="K18" i="14"/>
  <c r="K16" i="14" s="1"/>
  <c r="O18" i="14"/>
  <c r="Q18" i="14"/>
  <c r="U18" i="14"/>
  <c r="G19" i="14"/>
  <c r="M19" i="14" s="1"/>
  <c r="I19" i="14"/>
  <c r="K19" i="14"/>
  <c r="O19" i="14"/>
  <c r="Q19" i="14"/>
  <c r="U19" i="14"/>
  <c r="G20" i="14"/>
  <c r="I20" i="14"/>
  <c r="K20" i="14"/>
  <c r="M20" i="14"/>
  <c r="O20" i="14"/>
  <c r="Q20" i="14"/>
  <c r="U20" i="14"/>
  <c r="G21" i="14"/>
  <c r="I21" i="14"/>
  <c r="K21" i="14"/>
  <c r="M21" i="14"/>
  <c r="O21" i="14"/>
  <c r="O16" i="14" s="1"/>
  <c r="Q21" i="14"/>
  <c r="U21" i="14"/>
  <c r="I22" i="14"/>
  <c r="K22" i="14"/>
  <c r="O22" i="14"/>
  <c r="Q22" i="14"/>
  <c r="G23" i="14"/>
  <c r="I23" i="14"/>
  <c r="K23" i="14"/>
  <c r="M23" i="14"/>
  <c r="O23" i="14"/>
  <c r="Q23" i="14"/>
  <c r="U23" i="14"/>
  <c r="U22" i="14" s="1"/>
  <c r="G24" i="14"/>
  <c r="G22" i="14" s="1"/>
  <c r="I50" i="13" s="1"/>
  <c r="I24" i="14"/>
  <c r="K24" i="14"/>
  <c r="M24" i="14"/>
  <c r="O24" i="14"/>
  <c r="Q24" i="14"/>
  <c r="U24" i="14"/>
  <c r="G25" i="14"/>
  <c r="M25" i="14" s="1"/>
  <c r="M22" i="14" s="1"/>
  <c r="I25" i="14"/>
  <c r="K25" i="14"/>
  <c r="O25" i="14"/>
  <c r="Q25" i="14"/>
  <c r="U25" i="14"/>
  <c r="G27" i="14"/>
  <c r="M27" i="14" s="1"/>
  <c r="I27" i="14"/>
  <c r="K27" i="14"/>
  <c r="K26" i="14" s="1"/>
  <c r="O27" i="14"/>
  <c r="Q27" i="14"/>
  <c r="U27" i="14"/>
  <c r="G28" i="14"/>
  <c r="I28" i="14"/>
  <c r="K28" i="14"/>
  <c r="M28" i="14"/>
  <c r="O28" i="14"/>
  <c r="O26" i="14" s="1"/>
  <c r="Q28" i="14"/>
  <c r="U28" i="14"/>
  <c r="G29" i="14"/>
  <c r="I29" i="14"/>
  <c r="K29" i="14"/>
  <c r="M29" i="14"/>
  <c r="O29" i="14"/>
  <c r="Q29" i="14"/>
  <c r="U29" i="14"/>
  <c r="G30" i="14"/>
  <c r="I30" i="14"/>
  <c r="K30" i="14"/>
  <c r="M30" i="14"/>
  <c r="O30" i="14"/>
  <c r="Q30" i="14"/>
  <c r="Q26" i="14" s="1"/>
  <c r="U30" i="14"/>
  <c r="G31" i="14"/>
  <c r="I31" i="14"/>
  <c r="K31" i="14"/>
  <c r="M31" i="14"/>
  <c r="O31" i="14"/>
  <c r="Q31" i="14"/>
  <c r="U31" i="14"/>
  <c r="U26" i="14" s="1"/>
  <c r="G32" i="14"/>
  <c r="I32" i="14"/>
  <c r="K32" i="14"/>
  <c r="M32" i="14"/>
  <c r="O32" i="14"/>
  <c r="Q32" i="14"/>
  <c r="U32" i="14"/>
  <c r="G33" i="14"/>
  <c r="M33" i="14" s="1"/>
  <c r="I33" i="14"/>
  <c r="K33" i="14"/>
  <c r="O33" i="14"/>
  <c r="Q33" i="14"/>
  <c r="U33" i="14"/>
  <c r="G34" i="14"/>
  <c r="M34" i="14" s="1"/>
  <c r="I34" i="14"/>
  <c r="I26" i="14" s="1"/>
  <c r="K34" i="14"/>
  <c r="O34" i="14"/>
  <c r="Q34" i="14"/>
  <c r="U34" i="14"/>
  <c r="G35" i="14"/>
  <c r="M35" i="14" s="1"/>
  <c r="I35" i="14"/>
  <c r="K35" i="14"/>
  <c r="O35" i="14"/>
  <c r="Q35" i="14"/>
  <c r="U35" i="14"/>
  <c r="G36" i="14"/>
  <c r="I36" i="14"/>
  <c r="K36" i="14"/>
  <c r="M36" i="14"/>
  <c r="O36" i="14"/>
  <c r="Q36" i="14"/>
  <c r="U36" i="14"/>
  <c r="G37" i="14"/>
  <c r="I37" i="14"/>
  <c r="K37" i="14"/>
  <c r="M37" i="14"/>
  <c r="O37" i="14"/>
  <c r="Q37" i="14"/>
  <c r="U37" i="14"/>
  <c r="Q38" i="14"/>
  <c r="G39" i="14"/>
  <c r="I39" i="14"/>
  <c r="K39" i="14"/>
  <c r="M39" i="14"/>
  <c r="O39" i="14"/>
  <c r="Q39" i="14"/>
  <c r="U39" i="14"/>
  <c r="U38" i="14" s="1"/>
  <c r="G40" i="14"/>
  <c r="I40" i="14"/>
  <c r="K40" i="14"/>
  <c r="M40" i="14"/>
  <c r="O40" i="14"/>
  <c r="Q40" i="14"/>
  <c r="U40" i="14"/>
  <c r="G41" i="14"/>
  <c r="G38" i="14" s="1"/>
  <c r="I52" i="13" s="1"/>
  <c r="I41" i="14"/>
  <c r="K41" i="14"/>
  <c r="O41" i="14"/>
  <c r="Q41" i="14"/>
  <c r="U41" i="14"/>
  <c r="G42" i="14"/>
  <c r="M42" i="14" s="1"/>
  <c r="I42" i="14"/>
  <c r="I38" i="14" s="1"/>
  <c r="K42" i="14"/>
  <c r="O42" i="14"/>
  <c r="Q42" i="14"/>
  <c r="U42" i="14"/>
  <c r="G43" i="14"/>
  <c r="M43" i="14" s="1"/>
  <c r="I43" i="14"/>
  <c r="K43" i="14"/>
  <c r="K38" i="14" s="1"/>
  <c r="O43" i="14"/>
  <c r="Q43" i="14"/>
  <c r="U43" i="14"/>
  <c r="G44" i="14"/>
  <c r="I44" i="14"/>
  <c r="K44" i="14"/>
  <c r="M44" i="14"/>
  <c r="O44" i="14"/>
  <c r="Q44" i="14"/>
  <c r="U44" i="14"/>
  <c r="G45" i="14"/>
  <c r="I45" i="14"/>
  <c r="K45" i="14"/>
  <c r="M45" i="14"/>
  <c r="O45" i="14"/>
  <c r="O38" i="14" s="1"/>
  <c r="Q45" i="14"/>
  <c r="U45" i="14"/>
  <c r="G47" i="14"/>
  <c r="I47" i="14"/>
  <c r="K47" i="14"/>
  <c r="M47" i="14"/>
  <c r="O47" i="14"/>
  <c r="Q47" i="14"/>
  <c r="U47" i="14"/>
  <c r="U46" i="14" s="1"/>
  <c r="G48" i="14"/>
  <c r="I48" i="14"/>
  <c r="K48" i="14"/>
  <c r="M48" i="14"/>
  <c r="O48" i="14"/>
  <c r="Q48" i="14"/>
  <c r="U48" i="14"/>
  <c r="G49" i="14"/>
  <c r="G46" i="14" s="1"/>
  <c r="I53" i="13" s="1"/>
  <c r="I49" i="14"/>
  <c r="K49" i="14"/>
  <c r="O49" i="14"/>
  <c r="Q49" i="14"/>
  <c r="U49" i="14"/>
  <c r="G50" i="14"/>
  <c r="M50" i="14" s="1"/>
  <c r="I50" i="14"/>
  <c r="I46" i="14" s="1"/>
  <c r="K50" i="14"/>
  <c r="O50" i="14"/>
  <c r="Q50" i="14"/>
  <c r="U50" i="14"/>
  <c r="G51" i="14"/>
  <c r="M51" i="14" s="1"/>
  <c r="I51" i="14"/>
  <c r="K51" i="14"/>
  <c r="K46" i="14" s="1"/>
  <c r="O51" i="14"/>
  <c r="Q51" i="14"/>
  <c r="U51" i="14"/>
  <c r="G52" i="14"/>
  <c r="I52" i="14"/>
  <c r="K52" i="14"/>
  <c r="M52" i="14"/>
  <c r="O52" i="14"/>
  <c r="Q52" i="14"/>
  <c r="U52" i="14"/>
  <c r="G53" i="14"/>
  <c r="I53" i="14"/>
  <c r="K53" i="14"/>
  <c r="M53" i="14"/>
  <c r="O53" i="14"/>
  <c r="O46" i="14" s="1"/>
  <c r="Q53" i="14"/>
  <c r="U53" i="14"/>
  <c r="G54" i="14"/>
  <c r="I54" i="14"/>
  <c r="K54" i="14"/>
  <c r="M54" i="14"/>
  <c r="O54" i="14"/>
  <c r="Q54" i="14"/>
  <c r="Q46" i="14" s="1"/>
  <c r="U54" i="14"/>
  <c r="G55" i="14"/>
  <c r="I55" i="14"/>
  <c r="K55" i="14"/>
  <c r="M55" i="14"/>
  <c r="O55" i="14"/>
  <c r="Q55" i="14"/>
  <c r="U55" i="14"/>
  <c r="G56" i="14"/>
  <c r="I56" i="14"/>
  <c r="K56" i="14"/>
  <c r="M56" i="14"/>
  <c r="O56" i="14"/>
  <c r="Q56" i="14"/>
  <c r="U56" i="14"/>
  <c r="G57" i="14"/>
  <c r="M57" i="14" s="1"/>
  <c r="I57" i="14"/>
  <c r="K57" i="14"/>
  <c r="O57" i="14"/>
  <c r="Q57" i="14"/>
  <c r="U57" i="14"/>
  <c r="G58" i="14"/>
  <c r="I58" i="14"/>
  <c r="O58" i="14"/>
  <c r="Q58" i="14"/>
  <c r="U58" i="14"/>
  <c r="G59" i="14"/>
  <c r="M59" i="14" s="1"/>
  <c r="M58" i="14" s="1"/>
  <c r="I59" i="14"/>
  <c r="K59" i="14"/>
  <c r="K58" i="14" s="1"/>
  <c r="O59" i="14"/>
  <c r="Q59" i="14"/>
  <c r="U59" i="14"/>
  <c r="G60" i="14"/>
  <c r="I60" i="14"/>
  <c r="K60" i="14"/>
  <c r="M60" i="14"/>
  <c r="O60" i="14"/>
  <c r="Q60" i="14"/>
  <c r="U60" i="14"/>
  <c r="G61" i="14"/>
  <c r="I61" i="14"/>
  <c r="K61" i="14"/>
  <c r="M61" i="14"/>
  <c r="O61" i="14"/>
  <c r="G62" i="14"/>
  <c r="I62" i="14"/>
  <c r="K62" i="14"/>
  <c r="M62" i="14"/>
  <c r="O62" i="14"/>
  <c r="Q62" i="14"/>
  <c r="Q61" i="14" s="1"/>
  <c r="U62" i="14"/>
  <c r="U61" i="14" s="1"/>
  <c r="I63" i="14"/>
  <c r="K63" i="14"/>
  <c r="O63" i="14"/>
  <c r="Q63" i="14"/>
  <c r="U63" i="14"/>
  <c r="G64" i="14"/>
  <c r="G63" i="14" s="1"/>
  <c r="I56" i="13" s="1"/>
  <c r="I19" i="13" s="1"/>
  <c r="I64" i="14"/>
  <c r="K64" i="14"/>
  <c r="M64" i="14"/>
  <c r="O64" i="14"/>
  <c r="Q64" i="14"/>
  <c r="U64" i="14"/>
  <c r="G65" i="14"/>
  <c r="M65" i="14" s="1"/>
  <c r="M63" i="14" s="1"/>
  <c r="I65" i="14"/>
  <c r="K65" i="14"/>
  <c r="O65" i="14"/>
  <c r="Q65" i="14"/>
  <c r="U65" i="14"/>
  <c r="AC67" i="14"/>
  <c r="F39" i="13" s="1"/>
  <c r="I18" i="13"/>
  <c r="I20" i="13"/>
  <c r="J23" i="13"/>
  <c r="E24" i="13"/>
  <c r="J24" i="13"/>
  <c r="J25" i="13"/>
  <c r="E26" i="13"/>
  <c r="J26" i="13"/>
  <c r="G27" i="13"/>
  <c r="J27" i="13"/>
  <c r="J28" i="13"/>
  <c r="F38" i="13"/>
  <c r="G38" i="13"/>
  <c r="I54" i="13"/>
  <c r="I55" i="13"/>
  <c r="G24" i="15" l="1"/>
  <c r="F40" i="13"/>
  <c r="I47" i="13"/>
  <c r="I16" i="13" s="1"/>
  <c r="M26" i="14"/>
  <c r="G26" i="14"/>
  <c r="I51" i="13" s="1"/>
  <c r="I17" i="13" s="1"/>
  <c r="M49" i="14"/>
  <c r="M46" i="14" s="1"/>
  <c r="M41" i="14"/>
  <c r="M38" i="14" s="1"/>
  <c r="M17" i="14"/>
  <c r="M16" i="14" s="1"/>
  <c r="M9" i="14"/>
  <c r="M8" i="14" s="1"/>
  <c r="AD67" i="14"/>
  <c r="G39" i="13" s="1"/>
  <c r="G40" i="13" s="1"/>
  <c r="G25" i="13" s="1"/>
  <c r="G26" i="13" s="1"/>
  <c r="I21" i="13" l="1"/>
  <c r="I17" i="15" s="1"/>
  <c r="I21" i="15" s="1"/>
  <c r="G25" i="15" s="1"/>
  <c r="G26" i="15" s="1"/>
  <c r="G67" i="14"/>
  <c r="H39" i="13"/>
  <c r="G28" i="13"/>
  <c r="G23" i="13"/>
  <c r="G24" i="13" s="1"/>
  <c r="G29" i="13" s="1"/>
  <c r="I57" i="13"/>
  <c r="AC49" i="12"/>
  <c r="F39" i="1" s="1"/>
  <c r="G9" i="12"/>
  <c r="I9" i="12"/>
  <c r="K9" i="12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K12" i="12" s="1"/>
  <c r="O13" i="12"/>
  <c r="Q13" i="12"/>
  <c r="U13" i="12"/>
  <c r="G14" i="12"/>
  <c r="G12" i="12" s="1"/>
  <c r="I48" i="1" s="1"/>
  <c r="I14" i="12"/>
  <c r="I12" i="12" s="1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8" i="12"/>
  <c r="M18" i="12" s="1"/>
  <c r="I18" i="12"/>
  <c r="I17" i="12" s="1"/>
  <c r="K18" i="12"/>
  <c r="O18" i="12"/>
  <c r="Q18" i="12"/>
  <c r="U18" i="12"/>
  <c r="U17" i="12" s="1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U23" i="12" s="1"/>
  <c r="G25" i="12"/>
  <c r="I25" i="12"/>
  <c r="K25" i="12"/>
  <c r="O25" i="12"/>
  <c r="Q25" i="12"/>
  <c r="U25" i="12"/>
  <c r="G26" i="12"/>
  <c r="M26" i="12" s="1"/>
  <c r="I26" i="12"/>
  <c r="I23" i="12" s="1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Q23" i="12" s="1"/>
  <c r="U28" i="12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1" i="12"/>
  <c r="G40" i="12" s="1"/>
  <c r="I52" i="1" s="1"/>
  <c r="I41" i="12"/>
  <c r="K41" i="12"/>
  <c r="K40" i="12" s="1"/>
  <c r="O41" i="12"/>
  <c r="Q41" i="12"/>
  <c r="U41" i="12"/>
  <c r="G42" i="12"/>
  <c r="M42" i="12" s="1"/>
  <c r="I42" i="12"/>
  <c r="I40" i="12" s="1"/>
  <c r="K42" i="12"/>
  <c r="O42" i="12"/>
  <c r="Q42" i="12"/>
  <c r="Q40" i="12" s="1"/>
  <c r="U42" i="12"/>
  <c r="U40" i="12" s="1"/>
  <c r="G43" i="12"/>
  <c r="I53" i="1" s="1"/>
  <c r="O43" i="12"/>
  <c r="Q43" i="12"/>
  <c r="G44" i="12"/>
  <c r="I44" i="12"/>
  <c r="I43" i="12" s="1"/>
  <c r="K44" i="12"/>
  <c r="K43" i="12" s="1"/>
  <c r="M44" i="12"/>
  <c r="M43" i="12" s="1"/>
  <c r="O44" i="12"/>
  <c r="Q44" i="12"/>
  <c r="U44" i="12"/>
  <c r="U43" i="12" s="1"/>
  <c r="G46" i="12"/>
  <c r="G45" i="12" s="1"/>
  <c r="I54" i="1" s="1"/>
  <c r="I19" i="1" s="1"/>
  <c r="I46" i="12"/>
  <c r="K46" i="12"/>
  <c r="O46" i="12"/>
  <c r="O45" i="12" s="1"/>
  <c r="Q46" i="12"/>
  <c r="Q45" i="12" s="1"/>
  <c r="U46" i="12"/>
  <c r="G47" i="12"/>
  <c r="M47" i="12" s="1"/>
  <c r="I47" i="12"/>
  <c r="K47" i="12"/>
  <c r="K45" i="12" s="1"/>
  <c r="O47" i="12"/>
  <c r="Q47" i="12"/>
  <c r="U47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G29" i="15" l="1"/>
  <c r="H40" i="13"/>
  <c r="I39" i="13"/>
  <c r="I40" i="13" s="1"/>
  <c r="J39" i="13" s="1"/>
  <c r="J40" i="13" s="1"/>
  <c r="F40" i="1"/>
  <c r="G8" i="12"/>
  <c r="U45" i="12"/>
  <c r="K23" i="12"/>
  <c r="M46" i="12"/>
  <c r="Q30" i="12"/>
  <c r="O30" i="12"/>
  <c r="M14" i="12"/>
  <c r="M12" i="12" s="1"/>
  <c r="I30" i="12"/>
  <c r="O17" i="12"/>
  <c r="K8" i="12"/>
  <c r="I45" i="12"/>
  <c r="K30" i="12"/>
  <c r="M30" i="12"/>
  <c r="G23" i="12"/>
  <c r="I50" i="1" s="1"/>
  <c r="Q17" i="12"/>
  <c r="AD49" i="12"/>
  <c r="G39" i="1" s="1"/>
  <c r="G40" i="1" s="1"/>
  <c r="G25" i="1" s="1"/>
  <c r="G26" i="1" s="1"/>
  <c r="M45" i="12"/>
  <c r="O40" i="12"/>
  <c r="K17" i="12"/>
  <c r="M17" i="12"/>
  <c r="O8" i="12"/>
  <c r="U30" i="12"/>
  <c r="O23" i="12"/>
  <c r="G17" i="12"/>
  <c r="I49" i="1" s="1"/>
  <c r="I17" i="1" s="1"/>
  <c r="U12" i="12"/>
  <c r="Q12" i="12"/>
  <c r="O12" i="12"/>
  <c r="I8" i="12"/>
  <c r="M41" i="12"/>
  <c r="M40" i="12" s="1"/>
  <c r="M25" i="12"/>
  <c r="M23" i="12" s="1"/>
  <c r="M9" i="12"/>
  <c r="M8" i="12" s="1"/>
  <c r="G30" i="12"/>
  <c r="I51" i="1" s="1"/>
  <c r="G49" i="12" l="1"/>
  <c r="I47" i="1"/>
  <c r="G23" i="1"/>
  <c r="G24" i="1" s="1"/>
  <c r="G29" i="1" s="1"/>
  <c r="G28" i="1"/>
  <c r="H39" i="1"/>
  <c r="H40" i="1" l="1"/>
  <c r="I39" i="1"/>
  <c r="I40" i="1" s="1"/>
  <c r="J39" i="1" s="1"/>
  <c r="J40" i="1" s="1"/>
  <c r="I16" i="1"/>
  <c r="I21" i="1" s="1"/>
  <c r="I5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<sst xmlns="http://schemas.openxmlformats.org/spreadsheetml/2006/main" count="745" uniqueCount="219">
  <si>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</si>
  <si>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</si>
  <si>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</si>
  <si>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</si>
  <si>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</si>
  <si>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</si>
  <si>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</si>
  <si>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</si>
  <si>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</si>
  <si>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</si>
  <si>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</si>
  <si>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</si>
  <si>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</si>
  <si>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</si>
  <si>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</si>
  <si>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</si>
  <si>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</si>
  <si>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</si>
  <si>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</si>
  <si>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</si>
  <si>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</si>
  <si>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</si>
  <si>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</si>
  <si>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</si>
  <si>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</si>
  <si>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</si>
  <si>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</si>
  <si>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</si>
  <si>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</si>
  <si>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</si>
  <si>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</si>
  <si>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</si>
  <si>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</si>
  <si>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</si>
  <si>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</si>
  <si>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</si>
  <si>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</si>
  <si>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</si>
  <si>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</si>
  <si>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</si>
  <si>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</si>
  <si>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 2. ETAPA - B3  VYTÁPĚNÍ                         </t>
  </si>
  <si>
    <t>Rozpočet:</t>
  </si>
  <si>
    <t>Misto</t>
  </si>
  <si>
    <t>REKONSTRUKCE HYG. ZAŘÍZENÍ, MĚÚ HODONÍN, NÁR.TŘÍDA 373/25</t>
  </si>
  <si>
    <t>MĚSTO HODONÍN</t>
  </si>
  <si>
    <t>MASARYKOVO NÁM. 53/1</t>
  </si>
  <si>
    <t>HODONÍN</t>
  </si>
  <si>
    <t>695 35</t>
  </si>
  <si>
    <t>STANISLAV JAVORA</t>
  </si>
  <si>
    <t>RADĚJOV 330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</si>
  <si>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</si>
  <si>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</si>
  <si>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</si>
  <si>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</si>
  <si>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</si>
  <si>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</si>
  <si>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</si>
  <si>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90</t>
  </si>
  <si>
    <t>Přípočty</t>
  </si>
  <si>
    <t>97</t>
  </si>
  <si>
    <t>Prorážení otvorů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</si>
  <si>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</si>
  <si>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</si>
  <si>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</si>
  <si>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</si>
  <si>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</si>
  <si>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</si>
  <si>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</si>
  <si>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</si>
  <si>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</si>
  <si>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</si>
  <si>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</si>
  <si>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</si>
  <si>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</si>
  <si>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</si>
  <si>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</si>
  <si>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</si>
  <si>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</si>
  <si>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</si>
  <si>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</si>
  <si>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</si>
  <si>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</si>
  <si>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</si>
  <si>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</si>
  <si>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</si>
  <si>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</si>
  <si>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</si>
  <si>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</si>
  <si>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</si>
  <si>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</si>
  <si>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</si>
  <si>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</si>
  <si>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</si>
  <si>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</si>
  <si>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</si>
  <si>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</si>
  <si>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</si>
  <si>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</si>
  <si>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</si>
  <si>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</si>
  <si>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900      R04</t>
  </si>
  <si>
    <t>Obhlídka skut. stavu, uzavření a vypuštění systému UT</t>
  </si>
  <si>
    <t>h</t>
  </si>
  <si>
    <t>POL1_0</t>
  </si>
  <si>
    <t>Zajištění stávajících, prvků UT proti poškození</t>
  </si>
  <si>
    <t>Napuštění, odvzdušnění, zkouška systému topná, doregulování po větvích a tělesech</t>
  </si>
  <si>
    <t>971033151R00</t>
  </si>
  <si>
    <t>Vybourání otvorů zeď cihel. d=6 cm, tl. nad 20cm, MVC</t>
  </si>
  <si>
    <t>kus</t>
  </si>
  <si>
    <t>979082111R00</t>
  </si>
  <si>
    <t>Vnitrostaveništní doprava suti do 10 m</t>
  </si>
  <si>
    <t>t</t>
  </si>
  <si>
    <t>979081111R00</t>
  </si>
  <si>
    <t>Odvoz suti a vybour. hmot na skládku do 5 km, uložení</t>
  </si>
  <si>
    <t>979990101R00</t>
  </si>
  <si>
    <t>Poplatek za skládku suti - směs betonu a cihel</t>
  </si>
  <si>
    <t>733111103R00</t>
  </si>
  <si>
    <t>Potrubí závitové bezešvé běžné nízkotlaké DN 15-20, nové a úprava původního</t>
  </si>
  <si>
    <t>m</t>
  </si>
  <si>
    <t>733113112R00</t>
  </si>
  <si>
    <t>Příplatek za zhotovení přípojky DN 10-15, k tělesu</t>
  </si>
  <si>
    <t>733191111R00</t>
  </si>
  <si>
    <t>Manžety prostupové pro trubky do DN 15, chrom, jednoduché</t>
  </si>
  <si>
    <t>733190106R00</t>
  </si>
  <si>
    <t>Tlaková zkouška potrubí  do DN 32</t>
  </si>
  <si>
    <t>998733101R00</t>
  </si>
  <si>
    <t>Přesun hmot pro rozvody potrubí, výšky do 6 m</t>
  </si>
  <si>
    <t>734221672RT3</t>
  </si>
  <si>
    <t>Hlavice ovládání ventilů termostatické, pojistka</t>
  </si>
  <si>
    <t>734263225R00</t>
  </si>
  <si>
    <t>Šroubení  regulační  přímé, rohové DN15, regulace, uzavření</t>
  </si>
  <si>
    <t>734209113R00</t>
  </si>
  <si>
    <t>Montáž armatur závitových,se 2závity, G 1/2</t>
  </si>
  <si>
    <t>katalog</t>
  </si>
  <si>
    <t>přímý/rohový ventil rad. termostatický, dvoureguklační  DN15</t>
  </si>
  <si>
    <t>POL2_0</t>
  </si>
  <si>
    <t>734293312R00</t>
  </si>
  <si>
    <t>Kohout kulový vypouštěcí, DN 15, s nátrubkem</t>
  </si>
  <si>
    <t>998734103R00</t>
  </si>
  <si>
    <t>Přesun hmot pro armatury, výšky do 12 m</t>
  </si>
  <si>
    <t>735111810R00</t>
  </si>
  <si>
    <t>Demontáž těles otopných litinových článkových</t>
  </si>
  <si>
    <t>m2</t>
  </si>
  <si>
    <t>735211813R00</t>
  </si>
  <si>
    <t>Demontáž regist.žebr.76x3/156 do 3 m,3pramen.</t>
  </si>
  <si>
    <t>735890802R00</t>
  </si>
  <si>
    <t>Přemístění demont. hmot - otop. těles, H 6 - 12 m</t>
  </si>
  <si>
    <t>Odvoz vybourané oceli   do 5 km, manipulace pro recyklaci</t>
  </si>
  <si>
    <t>735159220R00</t>
  </si>
  <si>
    <t>Montáž panelových těles víceřadých  do délky, 1500 mm</t>
  </si>
  <si>
    <t>Těleso ocel.hl. desk. vč. konzol, klasik, 2x15 , P-21-6060</t>
  </si>
  <si>
    <t>Těleso ocel.hl. desk. vč. konzol, klasik, 2x15 , P-22-6060</t>
  </si>
  <si>
    <t>735156920R00</t>
  </si>
  <si>
    <t>Tlakové zkoušky otopných těles ocel desk 11-33</t>
  </si>
  <si>
    <t>998735102R00</t>
  </si>
  <si>
    <t>Přesun hmot pro otopná tělesa, výšky do 12 m</t>
  </si>
  <si>
    <t>767995102R00</t>
  </si>
  <si>
    <t>Výroba a montáž kov. atypických konstr. do 10 kg</t>
  </si>
  <si>
    <t>kg</t>
  </si>
  <si>
    <t>998767101R00</t>
  </si>
  <si>
    <t>Přesun hmot pro zámečnické konstr., výšky do 12 m</t>
  </si>
  <si>
    <t>783424240R00</t>
  </si>
  <si>
    <t>Nátěr syntet. potrubí do DN 50 mm  Z+1x +1x email</t>
  </si>
  <si>
    <t>005121020R</t>
  </si>
  <si>
    <t>Provoz zařízení staveniště 2%</t>
  </si>
  <si>
    <t>Soubor</t>
  </si>
  <si>
    <t>005241010R</t>
  </si>
  <si>
    <t>Dokumentace skutečného provedení  0,5%</t>
  </si>
  <si>
    <t/>
  </si>
  <si>
    <t>SUM</t>
  </si>
  <si>
    <t>POPUZIV</t>
  </si>
  <si>
    <t>END</t>
  </si>
  <si>
    <t>Izolace tepelné a požární</t>
  </si>
  <si>
    <t>713</t>
  </si>
  <si>
    <t>Upravy povrchů vnitřní</t>
  </si>
  <si>
    <t>61</t>
  </si>
  <si>
    <t xml:space="preserve"> 2. ETAPA - B 567   VYTÁPĚNÍ                      </t>
  </si>
  <si>
    <t>Těleso ocel.hl. desk. vč. konzol, 2x15 klasik, P-RK  33/5.5050, pro rekonstrukce</t>
  </si>
  <si>
    <t>Těleso ocel.hl. desk. vč. konzol, 2x15 klasik, P-RK  20-5.5050, pro rekonstrukce</t>
  </si>
  <si>
    <t>Těleso ocel.hl. desk. vč. konzol, 2x15 klasik, P-K  11-5060</t>
  </si>
  <si>
    <t>Těleso ocel.hl. desk. vč. konzol, 2x15/50 univerz., P-VKM8  21-5100</t>
  </si>
  <si>
    <t>Těleso ocel.hl. desk. vč. konzol, 2x15/50 univerz., P-VKM8  11-5100</t>
  </si>
  <si>
    <t>přímý/rohový ventil rad. termostatický, dvouregulační DN15</t>
  </si>
  <si>
    <t>Šroubení regulační, přímé, rohové DN 15</t>
  </si>
  <si>
    <t>734263132R00</t>
  </si>
  <si>
    <t>Šroubení  dvoutrubkové přímé, rohové 2x 15/50mm, regulace, uzavření</t>
  </si>
  <si>
    <t>Demontáž armatur se 2závity do G 1/2, k dalšímu použití</t>
  </si>
  <si>
    <t>734200821R00</t>
  </si>
  <si>
    <t>Potrubí z trubek D 18 x 1,0 mm, nerez 1.4301, lisovaný spoj</t>
  </si>
  <si>
    <t>733163103R00</t>
  </si>
  <si>
    <t>Potrubí z trubek D 15 x 1,0 mm, nerez 1.4301, lisovaný spoj</t>
  </si>
  <si>
    <t>733163102R00</t>
  </si>
  <si>
    <t>Potrubí závitové bezešvé běžné nízkotlaké DN 15-25, z toho 10m úprava původního</t>
  </si>
  <si>
    <t>733111104R00</t>
  </si>
  <si>
    <t>Svařovaný spoj potrubí ocelového do DN 25 mm</t>
  </si>
  <si>
    <t>733123913R00</t>
  </si>
  <si>
    <t>Manžety prostupové pro trubky do DN 15, chrom, dvojité 50mm</t>
  </si>
  <si>
    <t>Demontáž potrubí ocelového závitového do DN 15-32, vč. armatur</t>
  </si>
  <si>
    <t>733110806R00</t>
  </si>
  <si>
    <t>Přesun hmot pro izolace tepelné, výšky do 12 m</t>
  </si>
  <si>
    <t>998713102R00</t>
  </si>
  <si>
    <t>Skruže PPE, 1vrstvá, tl.10-15mm, vnitř.d do25mm, 14bm</t>
  </si>
  <si>
    <t>Izolace potrubí-skružemi na tmel za stud., 1vrstvá</t>
  </si>
  <si>
    <t>713461121R00</t>
  </si>
  <si>
    <t>Vysekání rýh ve zdi cihelné 10 x 15 cm, nebo podlaze</t>
  </si>
  <si>
    <t>974031154R00</t>
  </si>
  <si>
    <t>Zkouška systému topná, doregulování po větvích a tělesech</t>
  </si>
  <si>
    <t>Přesun hmot pro opravy a údržbu do výšky 12 m</t>
  </si>
  <si>
    <t>999281108R00</t>
  </si>
  <si>
    <t>Obklad SDK, kovová kce, 1x deska RB 12,5 mm, nebo obezdění</t>
  </si>
  <si>
    <t>416020111R00</t>
  </si>
  <si>
    <t>Hrubá výplň rýh ve stěnách do 10x15cm maltou z SMS</t>
  </si>
  <si>
    <t>612403386R00</t>
  </si>
  <si>
    <t xml:space="preserve"> 2. ETAPA - VYTÁPĚNÍ                         </t>
  </si>
  <si>
    <t>SEKCE B3</t>
  </si>
  <si>
    <t>SEKCE B567</t>
  </si>
  <si>
    <t>Směrnice 2004/18/ES (čl. 23, 53-55) požaduje jednoznačný popis požadavků na výrobek (materiál) a připouští ve specifikaci užít slova „nebo rovnocenný“ při specifikaci obchodním názvem. Obdobně § 44 Z 137/2006 Sb. připouští uvedení obchodního názvu, pokud to nepovede k omezení hospodářské soutěže při veřejných zakázkách, nebo tam, kde je veřejný zájem. Dále uvedené obchodní názvy slouží pouze k upřesnění specifikace technického a kvalitativního standardu. Není přitom vyloučeno použití jiných technických řešení při zachování obdobné kvality a funkčnosti navrhovaného systému ve smyslu pojmu „rovnocenná věc“.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</si>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</sst>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horizontal="center" vertical="center"/>
    </xf>
    <xf numFmtId="0" fontId="15" fillId="2" borderId="52" xfId="0" applyFont="1" applyFill="1" applyBorder="1" applyAlignment="1">
      <alignment horizontal="center" vertical="center" wrapText="1"/>
    </xf>
    <xf numFmtId="3" fontId="0" fillId="4" borderId="39" xfId="0" applyNumberFormat="1" applyFill="1" applyBorder="1" applyAlignment="1"/>
    <xf numFmtId="3" fontId="0" fillId="4" borderId="39" xfId="0" applyNumberFormat="1" applyFill="1" applyBorder="1" applyAlignment="1">
      <alignment shrinkToFit="1"/>
    </xf>
    <xf numFmtId="3" fontId="0" fillId="4" borderId="39" xfId="0" applyNumberFormat="1" applyFill="1" applyBorder="1" applyAlignment="1">
      <alignment wrapText="1" shrinkToFit="1"/>
    </xf>
    <xf numFmtId="3" fontId="0" fillId="0" borderId="49" xfId="0" applyNumberFormat="1" applyBorder="1" applyAlignment="1"/>
    <xf numFmtId="3" fontId="0" fillId="0" borderId="49" xfId="0" applyNumberFormat="1" applyBorder="1" applyAlignment="1">
      <alignment shrinkToFit="1"/>
    </xf>
    <xf numFmtId="3" fontId="3" fillId="0" borderId="49" xfId="0" applyNumberFormat="1" applyFont="1" applyBorder="1" applyAlignment="1">
      <alignment horizontal="right" shrinkToFit="1"/>
    </xf>
    <xf numFmtId="3" fontId="3" fillId="0" borderId="49" xfId="0" applyNumberFormat="1" applyFont="1" applyBorder="1" applyAlignment="1">
      <alignment horizontal="right" wrapText="1" shrinkToFit="1"/>
    </xf>
    <xf numFmtId="3" fontId="0" fillId="0" borderId="53" xfId="0" applyNumberFormat="1" applyBorder="1" applyAlignment="1"/>
    <xf numFmtId="3" fontId="7" fillId="2" borderId="52" xfId="0" applyNumberFormat="1" applyFont="1" applyFill="1" applyBorder="1" applyAlignment="1">
      <alignment horizontal="center" vertical="center" wrapText="1"/>
    </xf>
    <xf numFmtId="3" fontId="7" fillId="2" borderId="52" xfId="0" applyNumberFormat="1" applyFont="1" applyFill="1" applyBorder="1" applyAlignment="1">
      <alignment horizontal="center" vertical="center" wrapText="1" shrinkToFit="1"/>
    </xf>
    <xf numFmtId="3" fontId="10" fillId="2" borderId="52" xfId="0" applyNumberFormat="1" applyFont="1" applyFill="1" applyBorder="1" applyAlignment="1">
      <alignment horizontal="center" vertical="center" wrapText="1" shrinkToFit="1"/>
    </xf>
    <xf numFmtId="3" fontId="7" fillId="2" borderId="36" xfId="0" applyNumberFormat="1" applyFont="1" applyFill="1" applyBorder="1" applyAlignment="1">
      <alignment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4" fontId="8" fillId="2" borderId="54" xfId="0" applyNumberFormat="1" applyFont="1" applyFill="1" applyBorder="1" applyAlignment="1">
      <alignment vertical="top"/>
    </xf>
    <xf numFmtId="0" fontId="8" fillId="2" borderId="43" xfId="0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horizontal="left" vertical="top" wrapText="1"/>
    </xf>
    <xf numFmtId="49" fontId="8" fillId="2" borderId="43" xfId="0" applyNumberFormat="1" applyFont="1" applyFill="1" applyBorder="1" applyAlignment="1">
      <alignment vertical="top"/>
    </xf>
    <xf numFmtId="0" fontId="8" fillId="2" borderId="53" xfId="0" applyFont="1" applyFill="1" applyBorder="1" applyAlignment="1">
      <alignment vertical="top"/>
    </xf>
    <xf numFmtId="0" fontId="0" fillId="2" borderId="52" xfId="0" applyFill="1" applyBorder="1"/>
    <xf numFmtId="49" fontId="0" fillId="2" borderId="52" xfId="0" applyNumberFormat="1" applyFill="1" applyBorder="1"/>
    <xf numFmtId="0" fontId="0" fillId="2" borderId="54" xfId="0" applyFill="1" applyBorder="1"/>
    <xf numFmtId="0" fontId="0" fillId="2" borderId="49" xfId="0" applyFill="1" applyBorder="1"/>
    <xf numFmtId="49" fontId="0" fillId="0" borderId="43" xfId="0" applyNumberFormat="1" applyBorder="1" applyAlignment="1">
      <alignment vertical="center"/>
    </xf>
    <xf numFmtId="0" fontId="0" fillId="0" borderId="49" xfId="0" applyFont="1" applyBorder="1" applyAlignment="1">
      <alignment vertical="center"/>
    </xf>
    <xf numFmtId="0" fontId="13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1" fillId="0" borderId="53" xfId="0" applyNumberFormat="1" applyFont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13" fillId="0" borderId="53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4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/>
    </xf>
    <xf numFmtId="4" fontId="11" fillId="0" borderId="43" xfId="0" applyNumberFormat="1" applyFont="1" applyBorder="1" applyAlignment="1">
      <alignment horizontal="right" vertical="center"/>
    </xf>
    <xf numFmtId="4" fontId="13" fillId="0" borderId="54" xfId="0" applyNumberFormat="1" applyFont="1" applyBorder="1" applyAlignment="1">
      <alignment horizontal="right" vertical="center" indent="1"/>
    </xf>
    <xf numFmtId="3" fontId="0" fillId="0" borderId="43" xfId="0" applyNumberFormat="1" applyBorder="1"/>
    <xf numFmtId="3" fontId="0" fillId="0" borderId="43" xfId="0" applyNumberFormat="1" applyBorder="1" applyAlignment="1">
      <alignment wrapText="1"/>
    </xf>
    <xf numFmtId="3" fontId="0" fillId="4" borderId="53" xfId="0" applyNumberFormat="1" applyFill="1" applyBorder="1"/>
    <xf numFmtId="3" fontId="0" fillId="4" borderId="43" xfId="0" applyNumberFormat="1" applyFill="1" applyBorder="1"/>
    <xf numFmtId="3" fontId="0" fillId="4" borderId="54" xfId="0" applyNumberFormat="1" applyFill="1" applyBorder="1"/>
    <xf numFmtId="0" fontId="15" fillId="2" borderId="52" xfId="0" applyFont="1" applyFill="1" applyBorder="1" applyAlignment="1">
      <alignment horizontal="center" vertical="center" wrapText="1"/>
    </xf>
    <xf numFmtId="4" fontId="7" fillId="0" borderId="52" xfId="0" applyNumberFormat="1" applyFon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8"/>
  <sheetViews>
    <sheetView showGridLines="0" topLeftCell="B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44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214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203" t="s">
        <v>53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203"/>
      <c r="J12" s="11"/>
    </row>
    <row r="13" spans="1:15" ht="15.75" customHeight="1" x14ac:dyDescent="0.2">
      <c r="A13" s="4"/>
      <c r="B13" s="42"/>
      <c r="C13" s="93" t="s">
        <v>52</v>
      </c>
      <c r="D13" s="275" t="s">
        <v>51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215</v>
      </c>
      <c r="C16" s="58"/>
      <c r="D16" s="59"/>
      <c r="E16" s="258"/>
      <c r="F16" s="259"/>
      <c r="G16" s="258"/>
      <c r="H16" s="259"/>
      <c r="I16" s="258">
        <f>' Sekce B3'!I21:J21</f>
        <v>0</v>
      </c>
      <c r="J16" s="260"/>
    </row>
    <row r="17" spans="1:10" ht="23.25" customHeight="1" x14ac:dyDescent="0.2">
      <c r="A17" s="144" t="s">
        <v>24</v>
      </c>
      <c r="B17" s="145" t="s">
        <v>216</v>
      </c>
      <c r="C17" s="58"/>
      <c r="D17" s="59"/>
      <c r="E17" s="258"/>
      <c r="F17" s="259"/>
      <c r="G17" s="258"/>
      <c r="H17" s="259"/>
      <c r="I17" s="258">
        <f>'Sekce B567'!I21:J21</f>
        <v>0</v>
      </c>
      <c r="J17" s="260"/>
    </row>
    <row r="18" spans="1:10" ht="23.25" customHeight="1" x14ac:dyDescent="0.2">
      <c r="A18" s="144" t="s">
        <v>25</v>
      </c>
      <c r="B18" s="145" t="s">
        <v>27</v>
      </c>
      <c r="C18" s="58"/>
      <c r="D18" s="59"/>
      <c r="E18" s="258"/>
      <c r="F18" s="259"/>
      <c r="G18" s="258"/>
      <c r="H18" s="259"/>
      <c r="I18" s="258">
        <v>0</v>
      </c>
      <c r="J18" s="260"/>
    </row>
    <row r="19" spans="1:10" ht="23.25" customHeight="1" x14ac:dyDescent="0.2">
      <c r="A19" s="144" t="s">
        <v>72</v>
      </c>
      <c r="B19" s="145" t="s">
        <v>27</v>
      </c>
      <c r="C19" s="58"/>
      <c r="D19" s="59"/>
      <c r="E19" s="258"/>
      <c r="F19" s="259"/>
      <c r="G19" s="258"/>
      <c r="H19" s="259"/>
      <c r="I19" s="258">
        <v>0</v>
      </c>
      <c r="J19" s="260"/>
    </row>
    <row r="20" spans="1:10" ht="23.25" customHeight="1" x14ac:dyDescent="0.2">
      <c r="A20" s="144" t="s">
        <v>73</v>
      </c>
      <c r="B20" s="145" t="s">
        <v>27</v>
      </c>
      <c r="C20" s="58"/>
      <c r="D20" s="59"/>
      <c r="E20" s="258"/>
      <c r="F20" s="259"/>
      <c r="G20" s="258"/>
      <c r="H20" s="259"/>
      <c r="I20" s="258">
        <v>0</v>
      </c>
      <c r="J20" s="260"/>
    </row>
    <row r="21" spans="1:10" ht="23.25" customHeight="1" x14ac:dyDescent="0.2">
      <c r="A21" s="4"/>
      <c r="B21" s="74" t="s">
        <v>218</v>
      </c>
      <c r="C21" s="75"/>
      <c r="D21" s="76"/>
      <c r="E21" s="251"/>
      <c r="F21" s="252"/>
      <c r="G21" s="251"/>
      <c r="H21" s="252"/>
      <c r="I21" s="251">
        <f>SUM(I16:J20)</f>
        <v>0</v>
      </c>
      <c r="J21" s="25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4">
        <f>ZakladDPHSniVypocet</f>
        <v>0</v>
      </c>
      <c r="H23" s="255"/>
      <c r="I23" s="25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6">
        <f>ZakladDPHSni*SazbaDPH1/100</f>
        <v>0</v>
      </c>
      <c r="H24" s="257"/>
      <c r="I24" s="25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4">
        <f>I21</f>
        <v>0</v>
      </c>
      <c r="H25" s="255"/>
      <c r="I25" s="25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9"/>
      <c r="D39" s="250"/>
      <c r="E39" s="250"/>
      <c r="F39" s="108">
        <f>' Pol B3'!AC49</f>
        <v>0</v>
      </c>
      <c r="G39" s="109">
        <f>' Pol B3'!AD49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0" t="s">
        <v>54</v>
      </c>
      <c r="C40" s="241"/>
      <c r="D40" s="241"/>
      <c r="E40" s="24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x14ac:dyDescent="0.2">
      <c r="B44" s="238" t="s">
        <v>217</v>
      </c>
      <c r="C44" s="239"/>
      <c r="D44" s="239"/>
      <c r="E44" s="239"/>
      <c r="F44" s="239"/>
      <c r="G44" s="239"/>
      <c r="H44" s="239"/>
      <c r="I44" s="239"/>
      <c r="J44" s="239"/>
    </row>
    <row r="45" spans="1:10" x14ac:dyDescent="0.2">
      <c r="B45" s="239"/>
      <c r="C45" s="239"/>
      <c r="D45" s="239"/>
      <c r="E45" s="239"/>
      <c r="F45" s="239"/>
      <c r="G45" s="239"/>
      <c r="H45" s="239"/>
      <c r="I45" s="239"/>
      <c r="J45" s="239"/>
    </row>
    <row r="46" spans="1:10" ht="25.5" customHeight="1" x14ac:dyDescent="0.2">
      <c r="A46" s="121"/>
      <c r="B46" s="239"/>
      <c r="C46" s="239"/>
      <c r="D46" s="239"/>
      <c r="E46" s="239"/>
      <c r="F46" s="239"/>
      <c r="G46" s="239"/>
      <c r="H46" s="239"/>
      <c r="I46" s="239"/>
      <c r="J46" s="239"/>
    </row>
    <row r="47" spans="1:10" ht="25.5" customHeight="1" x14ac:dyDescent="0.2">
      <c r="A47" s="122"/>
      <c r="B47" s="239"/>
      <c r="C47" s="239"/>
      <c r="D47" s="239"/>
      <c r="E47" s="239"/>
      <c r="F47" s="239"/>
      <c r="G47" s="239"/>
      <c r="H47" s="239"/>
      <c r="I47" s="239"/>
      <c r="J47" s="239"/>
    </row>
    <row r="48" spans="1:10" ht="25.5" customHeight="1" x14ac:dyDescent="0.2">
      <c r="A48" s="122"/>
      <c r="B48" s="239"/>
      <c r="C48" s="239"/>
      <c r="D48" s="239"/>
      <c r="E48" s="239"/>
      <c r="F48" s="239"/>
      <c r="G48" s="239"/>
      <c r="H48" s="239"/>
      <c r="I48" s="239"/>
      <c r="J48" s="239"/>
    </row>
    <row r="49" spans="1:10" ht="25.5" customHeight="1" x14ac:dyDescent="0.2">
      <c r="A49" s="122"/>
      <c r="B49" s="239"/>
      <c r="C49" s="239"/>
      <c r="D49" s="239"/>
      <c r="E49" s="239"/>
      <c r="F49" s="239"/>
      <c r="G49" s="239"/>
      <c r="H49" s="239"/>
      <c r="I49" s="239"/>
      <c r="J49" s="239"/>
    </row>
    <row r="50" spans="1:10" ht="25.5" customHeight="1" x14ac:dyDescent="0.2">
      <c r="A50" s="122"/>
      <c r="B50" s="239"/>
      <c r="C50" s="239"/>
      <c r="D50" s="239"/>
      <c r="E50" s="239"/>
      <c r="F50" s="239"/>
      <c r="G50" s="239"/>
      <c r="H50" s="239"/>
      <c r="I50" s="239"/>
      <c r="J50" s="239"/>
    </row>
    <row r="51" spans="1:10" ht="25.5" customHeight="1" x14ac:dyDescent="0.2">
      <c r="A51" s="122"/>
      <c r="B51" s="239"/>
      <c r="C51" s="239"/>
      <c r="D51" s="239"/>
      <c r="E51" s="239"/>
      <c r="F51" s="239"/>
      <c r="G51" s="239"/>
      <c r="H51" s="239"/>
      <c r="I51" s="239"/>
      <c r="J51" s="239"/>
    </row>
    <row r="52" spans="1:10" ht="25.5" customHeight="1" x14ac:dyDescent="0.2">
      <c r="A52" s="122"/>
      <c r="B52" s="239"/>
      <c r="C52" s="239"/>
      <c r="D52" s="239"/>
      <c r="E52" s="239"/>
      <c r="F52" s="239"/>
      <c r="G52" s="239"/>
      <c r="H52" s="239"/>
      <c r="I52" s="239"/>
      <c r="J52" s="239"/>
    </row>
    <row r="53" spans="1:10" ht="25.5" customHeight="1" x14ac:dyDescent="0.2">
      <c r="A53" s="122"/>
      <c r="B53" s="239"/>
      <c r="C53" s="239"/>
      <c r="D53" s="239"/>
      <c r="E53" s="239"/>
      <c r="F53" s="239"/>
      <c r="G53" s="239"/>
      <c r="H53" s="239"/>
      <c r="I53" s="239"/>
      <c r="J53" s="239"/>
    </row>
    <row r="54" spans="1:10" ht="25.5" customHeight="1" x14ac:dyDescent="0.2">
      <c r="A54" s="122"/>
      <c r="B54" s="239"/>
      <c r="C54" s="239"/>
      <c r="D54" s="239"/>
      <c r="E54" s="239"/>
      <c r="F54" s="239"/>
      <c r="G54" s="239"/>
      <c r="H54" s="239"/>
      <c r="I54" s="239"/>
      <c r="J54" s="239"/>
    </row>
    <row r="55" spans="1:10" ht="25.5" customHeight="1" x14ac:dyDescent="0.2">
      <c r="A55" s="123"/>
      <c r="B55" s="239"/>
      <c r="C55" s="239"/>
      <c r="D55" s="239"/>
      <c r="E55" s="239"/>
      <c r="F55" s="239"/>
      <c r="G55" s="239"/>
      <c r="H55" s="239"/>
      <c r="I55" s="239"/>
      <c r="J55" s="239"/>
    </row>
    <row r="56" spans="1:10" x14ac:dyDescent="0.2">
      <c r="B56" s="239"/>
      <c r="C56" s="239"/>
      <c r="D56" s="239"/>
      <c r="E56" s="239"/>
      <c r="F56" s="239"/>
      <c r="G56" s="239"/>
      <c r="H56" s="239"/>
      <c r="I56" s="239"/>
      <c r="J56" s="239"/>
    </row>
    <row r="57" spans="1:10" x14ac:dyDescent="0.2">
      <c r="F57" s="143"/>
      <c r="G57" s="96"/>
      <c r="H57" s="143"/>
      <c r="I57" s="96"/>
      <c r="J57" s="96"/>
    </row>
    <row r="58" spans="1:10" x14ac:dyDescent="0.2">
      <c r="F58" s="143"/>
      <c r="G58" s="96"/>
      <c r="H58" s="143"/>
      <c r="I58" s="96"/>
      <c r="J58" s="96"/>
    </row>
  </sheetData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4:J56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44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41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75" t="s">
        <v>51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58"/>
      <c r="F16" s="259"/>
      <c r="G16" s="258"/>
      <c r="H16" s="259"/>
      <c r="I16" s="258">
        <f>SUMIF(F47:F54,A16,I47:I54)+SUMIF(F47:F54,"PSU",I47:I54)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58"/>
      <c r="F17" s="259"/>
      <c r="G17" s="258"/>
      <c r="H17" s="259"/>
      <c r="I17" s="258">
        <f>SUMIF(F47:F54,A17,I47:I54)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58"/>
      <c r="F18" s="259"/>
      <c r="G18" s="258"/>
      <c r="H18" s="259"/>
      <c r="I18" s="258">
        <f>SUMIF(F47:F54,A18,I47:I54)</f>
        <v>0</v>
      </c>
      <c r="J18" s="260"/>
    </row>
    <row r="19" spans="1:10" ht="23.25" customHeight="1" x14ac:dyDescent="0.2">
      <c r="A19" s="144" t="s">
        <v>72</v>
      </c>
      <c r="B19" s="145" t="s">
        <v>26</v>
      </c>
      <c r="C19" s="58"/>
      <c r="D19" s="59"/>
      <c r="E19" s="258"/>
      <c r="F19" s="259"/>
      <c r="G19" s="258"/>
      <c r="H19" s="259"/>
      <c r="I19" s="258">
        <f>SUMIF(F47:F54,A19,I47:I54)</f>
        <v>0</v>
      </c>
      <c r="J19" s="260"/>
    </row>
    <row r="20" spans="1:10" ht="23.25" customHeight="1" x14ac:dyDescent="0.2">
      <c r="A20" s="144" t="s">
        <v>73</v>
      </c>
      <c r="B20" s="145" t="s">
        <v>27</v>
      </c>
      <c r="C20" s="58"/>
      <c r="D20" s="59"/>
      <c r="E20" s="258"/>
      <c r="F20" s="259"/>
      <c r="G20" s="258"/>
      <c r="H20" s="259"/>
      <c r="I20" s="258">
        <f>SUMIF(F47:F54,A20,I47:I54)</f>
        <v>0</v>
      </c>
      <c r="J20" s="260"/>
    </row>
    <row r="21" spans="1:10" ht="23.25" customHeight="1" x14ac:dyDescent="0.2">
      <c r="A21" s="4"/>
      <c r="B21" s="74" t="s">
        <v>28</v>
      </c>
      <c r="C21" s="75"/>
      <c r="D21" s="76"/>
      <c r="E21" s="251"/>
      <c r="F21" s="252"/>
      <c r="G21" s="251"/>
      <c r="H21" s="252"/>
      <c r="I21" s="251">
        <f>SUM(I16:J20)</f>
        <v>0</v>
      </c>
      <c r="J21" s="25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4">
        <f>ZakladDPHSniVypocet</f>
        <v>0</v>
      </c>
      <c r="H23" s="255"/>
      <c r="I23" s="25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6">
        <f>ZakladDPHSni*SazbaDPH1/100</f>
        <v>0</v>
      </c>
      <c r="H24" s="257"/>
      <c r="I24" s="25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4">
        <f>ZakladDPHZaklVypocet</f>
        <v>0</v>
      </c>
      <c r="H25" s="255"/>
      <c r="I25" s="25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9"/>
      <c r="D39" s="250"/>
      <c r="E39" s="250"/>
      <c r="F39" s="108">
        <f>' Pol B3'!AC49</f>
        <v>0</v>
      </c>
      <c r="G39" s="109">
        <f>' Pol B3'!AD49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0" t="s">
        <v>54</v>
      </c>
      <c r="C40" s="241"/>
      <c r="D40" s="241"/>
      <c r="E40" s="24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83" t="s">
        <v>28</v>
      </c>
      <c r="J46" s="283"/>
    </row>
    <row r="47" spans="1:10" ht="25.5" customHeight="1" x14ac:dyDescent="0.2">
      <c r="A47" s="122"/>
      <c r="B47" s="130" t="s">
        <v>58</v>
      </c>
      <c r="C47" s="285" t="s">
        <v>59</v>
      </c>
      <c r="D47" s="286"/>
      <c r="E47" s="286"/>
      <c r="F47" s="132" t="s">
        <v>23</v>
      </c>
      <c r="G47" s="133"/>
      <c r="H47" s="133"/>
      <c r="I47" s="284">
        <f>' Pol B3'!G8</f>
        <v>0</v>
      </c>
      <c r="J47" s="284"/>
    </row>
    <row r="48" spans="1:10" ht="25.5" customHeight="1" x14ac:dyDescent="0.2">
      <c r="A48" s="122"/>
      <c r="B48" s="124" t="s">
        <v>60</v>
      </c>
      <c r="C48" s="278" t="s">
        <v>61</v>
      </c>
      <c r="D48" s="279"/>
      <c r="E48" s="279"/>
      <c r="F48" s="134" t="s">
        <v>23</v>
      </c>
      <c r="G48" s="135"/>
      <c r="H48" s="135"/>
      <c r="I48" s="277">
        <f>' Pol B3'!G12</f>
        <v>0</v>
      </c>
      <c r="J48" s="277"/>
    </row>
    <row r="49" spans="1:10" ht="25.5" customHeight="1" x14ac:dyDescent="0.2">
      <c r="A49" s="122"/>
      <c r="B49" s="124" t="s">
        <v>62</v>
      </c>
      <c r="C49" s="278" t="s">
        <v>63</v>
      </c>
      <c r="D49" s="279"/>
      <c r="E49" s="279"/>
      <c r="F49" s="134" t="s">
        <v>24</v>
      </c>
      <c r="G49" s="135"/>
      <c r="H49" s="135"/>
      <c r="I49" s="277">
        <f>' Pol B3'!G17</f>
        <v>0</v>
      </c>
      <c r="J49" s="277"/>
    </row>
    <row r="50" spans="1:10" ht="25.5" customHeight="1" x14ac:dyDescent="0.2">
      <c r="A50" s="122"/>
      <c r="B50" s="124" t="s">
        <v>64</v>
      </c>
      <c r="C50" s="278" t="s">
        <v>65</v>
      </c>
      <c r="D50" s="279"/>
      <c r="E50" s="279"/>
      <c r="F50" s="134" t="s">
        <v>24</v>
      </c>
      <c r="G50" s="135"/>
      <c r="H50" s="135"/>
      <c r="I50" s="277">
        <f>' Pol B3'!G23</f>
        <v>0</v>
      </c>
      <c r="J50" s="277"/>
    </row>
    <row r="51" spans="1:10" ht="25.5" customHeight="1" x14ac:dyDescent="0.2">
      <c r="A51" s="122"/>
      <c r="B51" s="124" t="s">
        <v>66</v>
      </c>
      <c r="C51" s="278" t="s">
        <v>67</v>
      </c>
      <c r="D51" s="279"/>
      <c r="E51" s="279"/>
      <c r="F51" s="134" t="s">
        <v>24</v>
      </c>
      <c r="G51" s="135"/>
      <c r="H51" s="135"/>
      <c r="I51" s="277">
        <f>' Pol B3'!G30</f>
        <v>0</v>
      </c>
      <c r="J51" s="277"/>
    </row>
    <row r="52" spans="1:10" ht="25.5" customHeight="1" x14ac:dyDescent="0.2">
      <c r="A52" s="122"/>
      <c r="B52" s="124" t="s">
        <v>68</v>
      </c>
      <c r="C52" s="278" t="s">
        <v>69</v>
      </c>
      <c r="D52" s="279"/>
      <c r="E52" s="279"/>
      <c r="F52" s="134" t="s">
        <v>24</v>
      </c>
      <c r="G52" s="135"/>
      <c r="H52" s="135"/>
      <c r="I52" s="277">
        <f>' Pol B3'!G40</f>
        <v>0</v>
      </c>
      <c r="J52" s="277"/>
    </row>
    <row r="53" spans="1:10" ht="25.5" customHeight="1" x14ac:dyDescent="0.2">
      <c r="A53" s="122"/>
      <c r="B53" s="124" t="s">
        <v>70</v>
      </c>
      <c r="C53" s="278" t="s">
        <v>71</v>
      </c>
      <c r="D53" s="279"/>
      <c r="E53" s="279"/>
      <c r="F53" s="134" t="s">
        <v>24</v>
      </c>
      <c r="G53" s="135"/>
      <c r="H53" s="135"/>
      <c r="I53" s="277">
        <f>' Pol B3'!G43</f>
        <v>0</v>
      </c>
      <c r="J53" s="277"/>
    </row>
    <row r="54" spans="1:10" ht="25.5" customHeight="1" x14ac:dyDescent="0.2">
      <c r="A54" s="122"/>
      <c r="B54" s="131" t="s">
        <v>72</v>
      </c>
      <c r="C54" s="281" t="s">
        <v>26</v>
      </c>
      <c r="D54" s="282"/>
      <c r="E54" s="282"/>
      <c r="F54" s="137" t="s">
        <v>72</v>
      </c>
      <c r="G54" s="138"/>
      <c r="H54" s="138"/>
      <c r="I54" s="280">
        <f>' Pol B3'!G45</f>
        <v>0</v>
      </c>
      <c r="J54" s="280"/>
    </row>
    <row r="55" spans="1:10" ht="25.5" customHeight="1" x14ac:dyDescent="0.2">
      <c r="A55" s="123"/>
      <c r="B55" s="127" t="s">
        <v>1</v>
      </c>
      <c r="C55" s="127"/>
      <c r="D55" s="128"/>
      <c r="E55" s="128"/>
      <c r="F55" s="140"/>
      <c r="G55" s="141"/>
      <c r="H55" s="141"/>
      <c r="I55" s="276">
        <f>SUM(I47:I54)</f>
        <v>0</v>
      </c>
      <c r="J55" s="276"/>
    </row>
    <row r="56" spans="1:10" x14ac:dyDescent="0.2">
      <c r="F56" s="143"/>
      <c r="G56" s="96"/>
      <c r="H56" s="143"/>
      <c r="I56" s="96"/>
      <c r="J56" s="96"/>
    </row>
    <row r="57" spans="1:10" x14ac:dyDescent="0.2">
      <c r="F57" s="143"/>
      <c r="G57" s="96"/>
      <c r="H57" s="143"/>
      <c r="I57" s="96"/>
      <c r="J57" s="96"/>
    </row>
    <row r="58" spans="1:10" x14ac:dyDescent="0.2">
      <c r="F58" s="143"/>
      <c r="G58" s="96"/>
      <c r="H58" s="143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79" t="s">
        <v>39</v>
      </c>
      <c r="B2" s="78"/>
      <c r="C2" s="289"/>
      <c r="D2" s="289"/>
      <c r="E2" s="289"/>
      <c r="F2" s="289"/>
      <c r="G2" s="290"/>
    </row>
    <row r="3" spans="1:7" ht="24.95" hidden="1" customHeight="1" x14ac:dyDescent="0.2">
      <c r="A3" s="79" t="s">
        <v>7</v>
      </c>
      <c r="B3" s="78"/>
      <c r="C3" s="289"/>
      <c r="D3" s="289"/>
      <c r="E3" s="289"/>
      <c r="F3" s="289"/>
      <c r="G3" s="290"/>
    </row>
    <row r="4" spans="1:7" ht="24.95" hidden="1" customHeight="1" x14ac:dyDescent="0.2">
      <c r="A4" s="79" t="s">
        <v>8</v>
      </c>
      <c r="B4" s="78"/>
      <c r="C4" s="289"/>
      <c r="D4" s="289"/>
      <c r="E4" s="289"/>
      <c r="F4" s="289"/>
      <c r="G4" s="29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75</v>
      </c>
    </row>
    <row r="2" spans="1:60" ht="24.95" customHeight="1" x14ac:dyDescent="0.2">
      <c r="A2" s="148" t="s">
        <v>74</v>
      </c>
      <c r="B2" s="146"/>
      <c r="C2" s="304" t="s">
        <v>44</v>
      </c>
      <c r="D2" s="305"/>
      <c r="E2" s="305"/>
      <c r="F2" s="305"/>
      <c r="G2" s="306"/>
      <c r="AE2" t="s">
        <v>76</v>
      </c>
    </row>
    <row r="3" spans="1:60" ht="24.95" customHeight="1" x14ac:dyDescent="0.2">
      <c r="A3" s="149" t="s">
        <v>7</v>
      </c>
      <c r="B3" s="147"/>
      <c r="C3" s="307" t="s">
        <v>41</v>
      </c>
      <c r="D3" s="308"/>
      <c r="E3" s="308"/>
      <c r="F3" s="308"/>
      <c r="G3" s="309"/>
      <c r="AE3" t="s">
        <v>77</v>
      </c>
    </row>
    <row r="4" spans="1:60" ht="24.95" hidden="1" customHeight="1" x14ac:dyDescent="0.2">
      <c r="A4" s="149" t="s">
        <v>8</v>
      </c>
      <c r="B4" s="147"/>
      <c r="C4" s="307"/>
      <c r="D4" s="308"/>
      <c r="E4" s="308"/>
      <c r="F4" s="308"/>
      <c r="G4" s="309"/>
      <c r="AE4" t="s">
        <v>78</v>
      </c>
    </row>
    <row r="5" spans="1:60" hidden="1" x14ac:dyDescent="0.2">
      <c r="A5" s="150" t="s">
        <v>79</v>
      </c>
      <c r="B5" s="151"/>
      <c r="C5" s="152"/>
      <c r="D5" s="153"/>
      <c r="E5" s="153"/>
      <c r="F5" s="153"/>
      <c r="G5" s="154"/>
      <c r="AE5" t="s">
        <v>80</v>
      </c>
    </row>
    <row r="7" spans="1:60" ht="38.25" x14ac:dyDescent="0.2">
      <c r="A7" s="159" t="s">
        <v>81</v>
      </c>
      <c r="B7" s="160" t="s">
        <v>82</v>
      </c>
      <c r="C7" s="160" t="s">
        <v>83</v>
      </c>
      <c r="D7" s="159" t="s">
        <v>84</v>
      </c>
      <c r="E7" s="159" t="s">
        <v>85</v>
      </c>
      <c r="F7" s="155" t="s">
        <v>86</v>
      </c>
      <c r="G7" s="176" t="s">
        <v>28</v>
      </c>
      <c r="H7" s="177" t="s">
        <v>29</v>
      </c>
      <c r="I7" s="177" t="s">
        <v>87</v>
      </c>
      <c r="J7" s="177" t="s">
        <v>30</v>
      </c>
      <c r="K7" s="177" t="s">
        <v>88</v>
      </c>
      <c r="L7" s="177" t="s">
        <v>89</v>
      </c>
      <c r="M7" s="177" t="s">
        <v>90</v>
      </c>
      <c r="N7" s="177" t="s">
        <v>91</v>
      </c>
      <c r="O7" s="177" t="s">
        <v>92</v>
      </c>
      <c r="P7" s="177" t="s">
        <v>93</v>
      </c>
      <c r="Q7" s="177" t="s">
        <v>94</v>
      </c>
      <c r="R7" s="177" t="s">
        <v>95</v>
      </c>
      <c r="S7" s="177" t="s">
        <v>96</v>
      </c>
      <c r="T7" s="177" t="s">
        <v>97</v>
      </c>
      <c r="U7" s="162" t="s">
        <v>98</v>
      </c>
    </row>
    <row r="8" spans="1:60" x14ac:dyDescent="0.2">
      <c r="A8" s="178" t="s">
        <v>99</v>
      </c>
      <c r="B8" s="179" t="s">
        <v>58</v>
      </c>
      <c r="C8" s="180" t="s">
        <v>59</v>
      </c>
      <c r="D8" s="181"/>
      <c r="E8" s="182"/>
      <c r="F8" s="183"/>
      <c r="G8" s="183">
        <f>SUMIF(AE9:AE11,"&lt;&gt;NOR",G9:G11)</f>
        <v>0</v>
      </c>
      <c r="H8" s="183"/>
      <c r="I8" s="183">
        <f>SUM(I9:I11)</f>
        <v>0</v>
      </c>
      <c r="J8" s="183"/>
      <c r="K8" s="183">
        <f>SUM(K9:K11)</f>
        <v>0</v>
      </c>
      <c r="L8" s="183"/>
      <c r="M8" s="183">
        <f>SUM(M9:M11)</f>
        <v>0</v>
      </c>
      <c r="N8" s="161"/>
      <c r="O8" s="161">
        <f>SUM(O9:O11)</f>
        <v>0</v>
      </c>
      <c r="P8" s="161"/>
      <c r="Q8" s="161">
        <f>SUM(Q9:Q11)</f>
        <v>0</v>
      </c>
      <c r="R8" s="161"/>
      <c r="S8" s="161"/>
      <c r="T8" s="178"/>
      <c r="U8" s="161">
        <f>SUM(U9:U11)</f>
        <v>14</v>
      </c>
      <c r="AE8" t="s">
        <v>100</v>
      </c>
    </row>
    <row r="9" spans="1:60" ht="22.5" outlineLevel="1" x14ac:dyDescent="0.2">
      <c r="A9" s="157">
        <v>1</v>
      </c>
      <c r="B9" s="163" t="s">
        <v>101</v>
      </c>
      <c r="C9" s="197" t="s">
        <v>102</v>
      </c>
      <c r="D9" s="165" t="s">
        <v>103</v>
      </c>
      <c r="E9" s="171">
        <v>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0</v>
      </c>
      <c r="O9" s="166">
        <f>ROUND(E9*N9,5)</f>
        <v>0</v>
      </c>
      <c r="P9" s="166">
        <v>0</v>
      </c>
      <c r="Q9" s="166">
        <f>ROUND(E9*P9,5)</f>
        <v>0</v>
      </c>
      <c r="R9" s="166"/>
      <c r="S9" s="166"/>
      <c r="T9" s="167">
        <v>1</v>
      </c>
      <c r="U9" s="166">
        <f>ROUND(E9*T9,2)</f>
        <v>8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104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101</v>
      </c>
      <c r="C10" s="197" t="s">
        <v>105</v>
      </c>
      <c r="D10" s="165" t="s">
        <v>103</v>
      </c>
      <c r="E10" s="171">
        <v>2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0</v>
      </c>
      <c r="O10" s="166">
        <f>ROUND(E10*N10,5)</f>
        <v>0</v>
      </c>
      <c r="P10" s="166">
        <v>0</v>
      </c>
      <c r="Q10" s="166">
        <f>ROUND(E10*P10,5)</f>
        <v>0</v>
      </c>
      <c r="R10" s="166"/>
      <c r="S10" s="166"/>
      <c r="T10" s="167">
        <v>1</v>
      </c>
      <c r="U10" s="166">
        <f>ROUND(E10*T10,2)</f>
        <v>2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104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101</v>
      </c>
      <c r="C11" s="197" t="s">
        <v>106</v>
      </c>
      <c r="D11" s="165" t="s">
        <v>103</v>
      </c>
      <c r="E11" s="171">
        <v>4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1</v>
      </c>
      <c r="U11" s="166">
        <f>ROUND(E11*T11,2)</f>
        <v>4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104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">
      <c r="A12" s="158" t="s">
        <v>99</v>
      </c>
      <c r="B12" s="164" t="s">
        <v>60</v>
      </c>
      <c r="C12" s="198" t="s">
        <v>61</v>
      </c>
      <c r="D12" s="168"/>
      <c r="E12" s="172"/>
      <c r="F12" s="175"/>
      <c r="G12" s="175">
        <f>SUMIF(AE13:AE16,"&lt;&gt;NOR",G13:G16)</f>
        <v>0</v>
      </c>
      <c r="H12" s="175"/>
      <c r="I12" s="175">
        <f>SUM(I13:I16)</f>
        <v>0</v>
      </c>
      <c r="J12" s="175"/>
      <c r="K12" s="175">
        <f>SUM(K13:K16)</f>
        <v>0</v>
      </c>
      <c r="L12" s="175"/>
      <c r="M12" s="175">
        <f>SUM(M13:M16)</f>
        <v>0</v>
      </c>
      <c r="N12" s="169"/>
      <c r="O12" s="169">
        <f>SUM(O13:O16)</f>
        <v>1.34E-3</v>
      </c>
      <c r="P12" s="169"/>
      <c r="Q12" s="169">
        <f>SUM(Q13:Q16)</f>
        <v>4.0000000000000001E-3</v>
      </c>
      <c r="R12" s="169"/>
      <c r="S12" s="169"/>
      <c r="T12" s="170"/>
      <c r="U12" s="169">
        <f>SUM(U13:U16)</f>
        <v>0.7</v>
      </c>
      <c r="AE12" t="s">
        <v>100</v>
      </c>
    </row>
    <row r="13" spans="1:60" ht="22.5" outlineLevel="1" x14ac:dyDescent="0.2">
      <c r="A13" s="157">
        <v>4</v>
      </c>
      <c r="B13" s="163" t="s">
        <v>107</v>
      </c>
      <c r="C13" s="197" t="s">
        <v>108</v>
      </c>
      <c r="D13" s="165" t="s">
        <v>109</v>
      </c>
      <c r="E13" s="171">
        <v>2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6.7000000000000002E-4</v>
      </c>
      <c r="O13" s="166">
        <f>ROUND(E13*N13,5)</f>
        <v>1.34E-3</v>
      </c>
      <c r="P13" s="166">
        <v>2E-3</v>
      </c>
      <c r="Q13" s="166">
        <f>ROUND(E13*P13,5)</f>
        <v>4.0000000000000001E-3</v>
      </c>
      <c r="R13" s="166"/>
      <c r="S13" s="166"/>
      <c r="T13" s="167">
        <v>0.35</v>
      </c>
      <c r="U13" s="166">
        <f>ROUND(E13*T13,2)</f>
        <v>0.7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104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5</v>
      </c>
      <c r="B14" s="163" t="s">
        <v>110</v>
      </c>
      <c r="C14" s="197" t="s">
        <v>111</v>
      </c>
      <c r="D14" s="165" t="s">
        <v>112</v>
      </c>
      <c r="E14" s="171">
        <v>4.0000000000000001E-3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0.94</v>
      </c>
      <c r="U14" s="166">
        <f>ROUND(E14*T14,2)</f>
        <v>0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104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ht="22.5" outlineLevel="1" x14ac:dyDescent="0.2">
      <c r="A15" s="157">
        <v>6</v>
      </c>
      <c r="B15" s="163" t="s">
        <v>113</v>
      </c>
      <c r="C15" s="197" t="s">
        <v>114</v>
      </c>
      <c r="D15" s="165" t="s">
        <v>112</v>
      </c>
      <c r="E15" s="171">
        <v>4.0000000000000001E-3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6">
        <v>0</v>
      </c>
      <c r="O15" s="166">
        <f>ROUND(E15*N15,5)</f>
        <v>0</v>
      </c>
      <c r="P15" s="166">
        <v>0</v>
      </c>
      <c r="Q15" s="166">
        <f>ROUND(E15*P15,5)</f>
        <v>0</v>
      </c>
      <c r="R15" s="166"/>
      <c r="S15" s="166"/>
      <c r="T15" s="167">
        <v>0.49</v>
      </c>
      <c r="U15" s="166">
        <f>ROUND(E15*T15,2)</f>
        <v>0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104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7</v>
      </c>
      <c r="B16" s="163" t="s">
        <v>115</v>
      </c>
      <c r="C16" s="197" t="s">
        <v>116</v>
      </c>
      <c r="D16" s="165" t="s">
        <v>112</v>
      </c>
      <c r="E16" s="171">
        <v>4.0000000000000001E-3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0</v>
      </c>
      <c r="U16" s="166">
        <f>ROUND(E16*T16,2)</f>
        <v>0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104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x14ac:dyDescent="0.2">
      <c r="A17" s="158" t="s">
        <v>99</v>
      </c>
      <c r="B17" s="164" t="s">
        <v>62</v>
      </c>
      <c r="C17" s="198" t="s">
        <v>63</v>
      </c>
      <c r="D17" s="168"/>
      <c r="E17" s="172"/>
      <c r="F17" s="175"/>
      <c r="G17" s="175">
        <f>SUMIF(AE18:AE22,"&lt;&gt;NOR",G18:G22)</f>
        <v>0</v>
      </c>
      <c r="H17" s="175"/>
      <c r="I17" s="175">
        <f>SUM(I18:I22)</f>
        <v>0</v>
      </c>
      <c r="J17" s="175"/>
      <c r="K17" s="175">
        <f>SUM(K18:K22)</f>
        <v>0</v>
      </c>
      <c r="L17" s="175"/>
      <c r="M17" s="175">
        <f>SUM(M18:M22)</f>
        <v>0</v>
      </c>
      <c r="N17" s="169"/>
      <c r="O17" s="169">
        <f>SUM(O18:O22)</f>
        <v>3.252E-2</v>
      </c>
      <c r="P17" s="169"/>
      <c r="Q17" s="169">
        <f>SUM(Q18:Q22)</f>
        <v>0</v>
      </c>
      <c r="R17" s="169"/>
      <c r="S17" s="169"/>
      <c r="T17" s="170"/>
      <c r="U17" s="169">
        <f>SUM(U18:U22)</f>
        <v>3.8800000000000003</v>
      </c>
      <c r="AE17" t="s">
        <v>100</v>
      </c>
    </row>
    <row r="18" spans="1:60" ht="22.5" outlineLevel="1" x14ac:dyDescent="0.2">
      <c r="A18" s="157">
        <v>8</v>
      </c>
      <c r="B18" s="163" t="s">
        <v>117</v>
      </c>
      <c r="C18" s="197" t="s">
        <v>118</v>
      </c>
      <c r="D18" s="165" t="s">
        <v>119</v>
      </c>
      <c r="E18" s="171">
        <v>4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6.8799999999999998E-3</v>
      </c>
      <c r="O18" s="166">
        <f>ROUND(E18*N18,5)</f>
        <v>2.7519999999999999E-2</v>
      </c>
      <c r="P18" s="166">
        <v>0</v>
      </c>
      <c r="Q18" s="166">
        <f>ROUND(E18*P18,5)</f>
        <v>0</v>
      </c>
      <c r="R18" s="166"/>
      <c r="S18" s="166"/>
      <c r="T18" s="167">
        <v>0.39200000000000002</v>
      </c>
      <c r="U18" s="166">
        <f>ROUND(E18*T18,2)</f>
        <v>1.57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104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9</v>
      </c>
      <c r="B19" s="163" t="s">
        <v>120</v>
      </c>
      <c r="C19" s="197" t="s">
        <v>121</v>
      </c>
      <c r="D19" s="165" t="s">
        <v>109</v>
      </c>
      <c r="E19" s="171">
        <v>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0</v>
      </c>
      <c r="O19" s="166">
        <f>ROUND(E19*N19,5)</f>
        <v>0</v>
      </c>
      <c r="P19" s="166">
        <v>0</v>
      </c>
      <c r="Q19" s="166">
        <f>ROUND(E19*P19,5)</f>
        <v>0</v>
      </c>
      <c r="R19" s="166"/>
      <c r="S19" s="166"/>
      <c r="T19" s="167">
        <v>0.23</v>
      </c>
      <c r="U19" s="166">
        <f>ROUND(E19*T19,2)</f>
        <v>0.92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104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ht="22.5" outlineLevel="1" x14ac:dyDescent="0.2">
      <c r="A20" s="157">
        <v>10</v>
      </c>
      <c r="B20" s="163" t="s">
        <v>122</v>
      </c>
      <c r="C20" s="197" t="s">
        <v>123</v>
      </c>
      <c r="D20" s="165" t="s">
        <v>109</v>
      </c>
      <c r="E20" s="171">
        <v>4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1.25E-3</v>
      </c>
      <c r="O20" s="166">
        <f>ROUND(E20*N20,5)</f>
        <v>5.0000000000000001E-3</v>
      </c>
      <c r="P20" s="166">
        <v>0</v>
      </c>
      <c r="Q20" s="166">
        <f>ROUND(E20*P20,5)</f>
        <v>0</v>
      </c>
      <c r="R20" s="166"/>
      <c r="S20" s="166"/>
      <c r="T20" s="167">
        <v>0.3</v>
      </c>
      <c r="U20" s="166">
        <f>ROUND(E20*T20,2)</f>
        <v>1.2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104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11</v>
      </c>
      <c r="B21" s="163" t="s">
        <v>124</v>
      </c>
      <c r="C21" s="197" t="s">
        <v>125</v>
      </c>
      <c r="D21" s="165" t="s">
        <v>119</v>
      </c>
      <c r="E21" s="171">
        <v>4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1.7999999999999999E-2</v>
      </c>
      <c r="U21" s="166">
        <f>ROUND(E21*T21,2)</f>
        <v>7.0000000000000007E-2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104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12</v>
      </c>
      <c r="B22" s="163" t="s">
        <v>126</v>
      </c>
      <c r="C22" s="197" t="s">
        <v>127</v>
      </c>
      <c r="D22" s="165" t="s">
        <v>112</v>
      </c>
      <c r="E22" s="171">
        <v>3.3000000000000002E-2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66">
        <v>0</v>
      </c>
      <c r="O22" s="166">
        <f>ROUND(E22*N22,5)</f>
        <v>0</v>
      </c>
      <c r="P22" s="166">
        <v>0</v>
      </c>
      <c r="Q22" s="166">
        <f>ROUND(E22*P22,5)</f>
        <v>0</v>
      </c>
      <c r="R22" s="166"/>
      <c r="S22" s="166"/>
      <c r="T22" s="167">
        <v>3.5630000000000002</v>
      </c>
      <c r="U22" s="166">
        <f>ROUND(E22*T22,2)</f>
        <v>0.12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104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x14ac:dyDescent="0.2">
      <c r="A23" s="158" t="s">
        <v>99</v>
      </c>
      <c r="B23" s="164" t="s">
        <v>64</v>
      </c>
      <c r="C23" s="198" t="s">
        <v>65</v>
      </c>
      <c r="D23" s="168"/>
      <c r="E23" s="172"/>
      <c r="F23" s="175"/>
      <c r="G23" s="175">
        <f>SUMIF(AE24:AE29,"&lt;&gt;NOR",G24:G29)</f>
        <v>0</v>
      </c>
      <c r="H23" s="175"/>
      <c r="I23" s="175">
        <f>SUM(I24:I29)</f>
        <v>0</v>
      </c>
      <c r="J23" s="175"/>
      <c r="K23" s="175">
        <f>SUM(K24:K29)</f>
        <v>0</v>
      </c>
      <c r="L23" s="175"/>
      <c r="M23" s="175">
        <f>SUM(M24:M29)</f>
        <v>0</v>
      </c>
      <c r="N23" s="169"/>
      <c r="O23" s="169">
        <f>SUM(O24:O29)</f>
        <v>7.1199999999999996E-3</v>
      </c>
      <c r="P23" s="169"/>
      <c r="Q23" s="169">
        <f>SUM(Q24:Q29)</f>
        <v>0</v>
      </c>
      <c r="R23" s="169"/>
      <c r="S23" s="169"/>
      <c r="T23" s="170"/>
      <c r="U23" s="169">
        <f>SUM(U24:U29)</f>
        <v>0.86</v>
      </c>
      <c r="AE23" t="s">
        <v>100</v>
      </c>
    </row>
    <row r="24" spans="1:60" outlineLevel="1" x14ac:dyDescent="0.2">
      <c r="A24" s="157">
        <v>13</v>
      </c>
      <c r="B24" s="163" t="s">
        <v>128</v>
      </c>
      <c r="C24" s="197" t="s">
        <v>129</v>
      </c>
      <c r="D24" s="165" t="s">
        <v>109</v>
      </c>
      <c r="E24" s="171">
        <v>2</v>
      </c>
      <c r="F24" s="173"/>
      <c r="G24" s="174">
        <f t="shared" ref="G24:G29" si="0">ROUND(E24*F24,2)</f>
        <v>0</v>
      </c>
      <c r="H24" s="173"/>
      <c r="I24" s="174">
        <f t="shared" ref="I24:I29" si="1">ROUND(E24*H24,2)</f>
        <v>0</v>
      </c>
      <c r="J24" s="173"/>
      <c r="K24" s="174">
        <f t="shared" ref="K24:K29" si="2">ROUND(E24*J24,2)</f>
        <v>0</v>
      </c>
      <c r="L24" s="174">
        <v>21</v>
      </c>
      <c r="M24" s="174">
        <f t="shared" ref="M24:M29" si="3">G24*(1+L24/100)</f>
        <v>0</v>
      </c>
      <c r="N24" s="166">
        <v>2.5999999999999998E-4</v>
      </c>
      <c r="O24" s="166">
        <f t="shared" ref="O24:O29" si="4">ROUND(E24*N24,5)</f>
        <v>5.1999999999999995E-4</v>
      </c>
      <c r="P24" s="166">
        <v>0</v>
      </c>
      <c r="Q24" s="166">
        <f t="shared" ref="Q24:Q29" si="5">ROUND(E24*P24,5)</f>
        <v>0</v>
      </c>
      <c r="R24" s="166"/>
      <c r="S24" s="166"/>
      <c r="T24" s="167">
        <v>7.0000000000000007E-2</v>
      </c>
      <c r="U24" s="166">
        <f t="shared" ref="U24:U29" si="6">ROUND(E24*T24,2)</f>
        <v>0.14000000000000001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104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ht="22.5" outlineLevel="1" x14ac:dyDescent="0.2">
      <c r="A25" s="157">
        <v>14</v>
      </c>
      <c r="B25" s="163" t="s">
        <v>130</v>
      </c>
      <c r="C25" s="197" t="s">
        <v>131</v>
      </c>
      <c r="D25" s="165" t="s">
        <v>109</v>
      </c>
      <c r="E25" s="171">
        <v>2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2.9999999999999997E-4</v>
      </c>
      <c r="O25" s="166">
        <f t="shared" si="4"/>
        <v>5.9999999999999995E-4</v>
      </c>
      <c r="P25" s="166">
        <v>0</v>
      </c>
      <c r="Q25" s="166">
        <f t="shared" si="5"/>
        <v>0</v>
      </c>
      <c r="R25" s="166"/>
      <c r="S25" s="166"/>
      <c r="T25" s="167">
        <v>0.19</v>
      </c>
      <c r="U25" s="166">
        <f t="shared" si="6"/>
        <v>0.38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104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15</v>
      </c>
      <c r="B26" s="163" t="s">
        <v>132</v>
      </c>
      <c r="C26" s="197" t="s">
        <v>133</v>
      </c>
      <c r="D26" s="165" t="s">
        <v>109</v>
      </c>
      <c r="E26" s="171">
        <v>1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0.08</v>
      </c>
      <c r="U26" s="166">
        <f t="shared" si="6"/>
        <v>0.08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104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ht="22.5" outlineLevel="1" x14ac:dyDescent="0.2">
      <c r="A27" s="157">
        <v>16</v>
      </c>
      <c r="B27" s="163" t="s">
        <v>134</v>
      </c>
      <c r="C27" s="197" t="s">
        <v>135</v>
      </c>
      <c r="D27" s="165" t="s">
        <v>109</v>
      </c>
      <c r="E27" s="171">
        <v>2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3.0000000000000001E-3</v>
      </c>
      <c r="O27" s="166">
        <f t="shared" si="4"/>
        <v>6.0000000000000001E-3</v>
      </c>
      <c r="P27" s="166">
        <v>0</v>
      </c>
      <c r="Q27" s="166">
        <f t="shared" si="5"/>
        <v>0</v>
      </c>
      <c r="R27" s="166"/>
      <c r="S27" s="166"/>
      <c r="T27" s="167">
        <v>0.08</v>
      </c>
      <c r="U27" s="166">
        <f t="shared" si="6"/>
        <v>0.16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136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17</v>
      </c>
      <c r="B28" s="163" t="s">
        <v>137</v>
      </c>
      <c r="C28" s="197" t="s">
        <v>138</v>
      </c>
      <c r="D28" s="165" t="s">
        <v>109</v>
      </c>
      <c r="E28" s="171">
        <v>1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0</v>
      </c>
      <c r="O28" s="166">
        <f t="shared" si="4"/>
        <v>0</v>
      </c>
      <c r="P28" s="166">
        <v>0</v>
      </c>
      <c r="Q28" s="166">
        <f t="shared" si="5"/>
        <v>0</v>
      </c>
      <c r="R28" s="166"/>
      <c r="S28" s="166"/>
      <c r="T28" s="167">
        <v>0.08</v>
      </c>
      <c r="U28" s="166">
        <f t="shared" si="6"/>
        <v>0.08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104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18</v>
      </c>
      <c r="B29" s="163" t="s">
        <v>139</v>
      </c>
      <c r="C29" s="197" t="s">
        <v>140</v>
      </c>
      <c r="D29" s="165" t="s">
        <v>112</v>
      </c>
      <c r="E29" s="171">
        <v>7.0000000000000001E-3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0</v>
      </c>
      <c r="O29" s="166">
        <f t="shared" si="4"/>
        <v>0</v>
      </c>
      <c r="P29" s="166">
        <v>0</v>
      </c>
      <c r="Q29" s="166">
        <f t="shared" si="5"/>
        <v>0</v>
      </c>
      <c r="R29" s="166"/>
      <c r="S29" s="166"/>
      <c r="T29" s="167">
        <v>2.351</v>
      </c>
      <c r="U29" s="166">
        <f t="shared" si="6"/>
        <v>0.02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104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x14ac:dyDescent="0.2">
      <c r="A30" s="158" t="s">
        <v>99</v>
      </c>
      <c r="B30" s="164" t="s">
        <v>66</v>
      </c>
      <c r="C30" s="198" t="s">
        <v>67</v>
      </c>
      <c r="D30" s="168"/>
      <c r="E30" s="172"/>
      <c r="F30" s="175"/>
      <c r="G30" s="175">
        <f>SUMIF(AE31:AE39,"&lt;&gt;NOR",G31:G39)</f>
        <v>0</v>
      </c>
      <c r="H30" s="175"/>
      <c r="I30" s="175">
        <f>SUM(I31:I39)</f>
        <v>0</v>
      </c>
      <c r="J30" s="175"/>
      <c r="K30" s="175">
        <f>SUM(K31:K39)</f>
        <v>0</v>
      </c>
      <c r="L30" s="175"/>
      <c r="M30" s="175">
        <f>SUM(M31:M39)</f>
        <v>0</v>
      </c>
      <c r="N30" s="169"/>
      <c r="O30" s="169">
        <f>SUM(O31:O39)</f>
        <v>3.1219999999999998E-2</v>
      </c>
      <c r="P30" s="169"/>
      <c r="Q30" s="169">
        <f>SUM(Q31:Q39)</f>
        <v>0.47109000000000001</v>
      </c>
      <c r="R30" s="169"/>
      <c r="S30" s="169"/>
      <c r="T30" s="170"/>
      <c r="U30" s="169">
        <f>SUM(U31:U39)</f>
        <v>11.93</v>
      </c>
      <c r="AE30" t="s">
        <v>100</v>
      </c>
    </row>
    <row r="31" spans="1:60" outlineLevel="1" x14ac:dyDescent="0.2">
      <c r="A31" s="157">
        <v>19</v>
      </c>
      <c r="B31" s="163" t="s">
        <v>141</v>
      </c>
      <c r="C31" s="197" t="s">
        <v>142</v>
      </c>
      <c r="D31" s="165" t="s">
        <v>143</v>
      </c>
      <c r="E31" s="171">
        <v>9</v>
      </c>
      <c r="F31" s="173"/>
      <c r="G31" s="174">
        <f t="shared" ref="G31:G39" si="7">ROUND(E31*F31,2)</f>
        <v>0</v>
      </c>
      <c r="H31" s="173"/>
      <c r="I31" s="174">
        <f t="shared" ref="I31:I39" si="8">ROUND(E31*H31,2)</f>
        <v>0</v>
      </c>
      <c r="J31" s="173"/>
      <c r="K31" s="174">
        <f t="shared" ref="K31:K39" si="9">ROUND(E31*J31,2)</f>
        <v>0</v>
      </c>
      <c r="L31" s="174">
        <v>21</v>
      </c>
      <c r="M31" s="174">
        <f t="shared" ref="M31:M39" si="10">G31*(1+L31/100)</f>
        <v>0</v>
      </c>
      <c r="N31" s="166">
        <v>0</v>
      </c>
      <c r="O31" s="166">
        <f t="shared" ref="O31:O39" si="11">ROUND(E31*N31,5)</f>
        <v>0</v>
      </c>
      <c r="P31" s="166">
        <v>4.3799999999999999E-2</v>
      </c>
      <c r="Q31" s="166">
        <f t="shared" ref="Q31:Q39" si="12">ROUND(E31*P31,5)</f>
        <v>0.39419999999999999</v>
      </c>
      <c r="R31" s="166"/>
      <c r="S31" s="166"/>
      <c r="T31" s="167">
        <v>0.66</v>
      </c>
      <c r="U31" s="166">
        <f t="shared" ref="U31:U39" si="13">ROUND(E31*T31,2)</f>
        <v>5.94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104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20</v>
      </c>
      <c r="B32" s="163" t="s">
        <v>144</v>
      </c>
      <c r="C32" s="197" t="s">
        <v>145</v>
      </c>
      <c r="D32" s="165" t="s">
        <v>109</v>
      </c>
      <c r="E32" s="171">
        <v>1</v>
      </c>
      <c r="F32" s="173"/>
      <c r="G32" s="174">
        <f t="shared" si="7"/>
        <v>0</v>
      </c>
      <c r="H32" s="173"/>
      <c r="I32" s="174">
        <f t="shared" si="8"/>
        <v>0</v>
      </c>
      <c r="J32" s="173"/>
      <c r="K32" s="174">
        <f t="shared" si="9"/>
        <v>0</v>
      </c>
      <c r="L32" s="174">
        <v>21</v>
      </c>
      <c r="M32" s="174">
        <f t="shared" si="10"/>
        <v>0</v>
      </c>
      <c r="N32" s="166">
        <v>2.2000000000000001E-4</v>
      </c>
      <c r="O32" s="166">
        <f t="shared" si="11"/>
        <v>2.2000000000000001E-4</v>
      </c>
      <c r="P32" s="166">
        <v>7.689E-2</v>
      </c>
      <c r="Q32" s="166">
        <f t="shared" si="12"/>
        <v>7.689E-2</v>
      </c>
      <c r="R32" s="166"/>
      <c r="S32" s="166"/>
      <c r="T32" s="167">
        <v>0.39100000000000001</v>
      </c>
      <c r="U32" s="166">
        <f t="shared" si="13"/>
        <v>0.39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104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21</v>
      </c>
      <c r="B33" s="163" t="s">
        <v>146</v>
      </c>
      <c r="C33" s="197" t="s">
        <v>147</v>
      </c>
      <c r="D33" s="165" t="s">
        <v>112</v>
      </c>
      <c r="E33" s="171">
        <v>0.47099999999999997</v>
      </c>
      <c r="F33" s="173"/>
      <c r="G33" s="174">
        <f t="shared" si="7"/>
        <v>0</v>
      </c>
      <c r="H33" s="173"/>
      <c r="I33" s="174">
        <f t="shared" si="8"/>
        <v>0</v>
      </c>
      <c r="J33" s="173"/>
      <c r="K33" s="174">
        <f t="shared" si="9"/>
        <v>0</v>
      </c>
      <c r="L33" s="174">
        <v>21</v>
      </c>
      <c r="M33" s="174">
        <f t="shared" si="10"/>
        <v>0</v>
      </c>
      <c r="N33" s="166">
        <v>0</v>
      </c>
      <c r="O33" s="166">
        <f t="shared" si="11"/>
        <v>0</v>
      </c>
      <c r="P33" s="166">
        <v>0</v>
      </c>
      <c r="Q33" s="166">
        <f t="shared" si="12"/>
        <v>0</v>
      </c>
      <c r="R33" s="166"/>
      <c r="S33" s="166"/>
      <c r="T33" s="167">
        <v>0</v>
      </c>
      <c r="U33" s="166">
        <f t="shared" si="13"/>
        <v>0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104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 x14ac:dyDescent="0.2">
      <c r="A34" s="157">
        <v>22</v>
      </c>
      <c r="B34" s="163" t="s">
        <v>113</v>
      </c>
      <c r="C34" s="197" t="s">
        <v>148</v>
      </c>
      <c r="D34" s="165" t="s">
        <v>112</v>
      </c>
      <c r="E34" s="171">
        <v>0.47099999999999997</v>
      </c>
      <c r="F34" s="173"/>
      <c r="G34" s="174">
        <f t="shared" si="7"/>
        <v>0</v>
      </c>
      <c r="H34" s="173"/>
      <c r="I34" s="174">
        <f t="shared" si="8"/>
        <v>0</v>
      </c>
      <c r="J34" s="173"/>
      <c r="K34" s="174">
        <f t="shared" si="9"/>
        <v>0</v>
      </c>
      <c r="L34" s="174">
        <v>21</v>
      </c>
      <c r="M34" s="174">
        <f t="shared" si="10"/>
        <v>0</v>
      </c>
      <c r="N34" s="166">
        <v>0</v>
      </c>
      <c r="O34" s="166">
        <f t="shared" si="11"/>
        <v>0</v>
      </c>
      <c r="P34" s="166">
        <v>0</v>
      </c>
      <c r="Q34" s="166">
        <f t="shared" si="12"/>
        <v>0</v>
      </c>
      <c r="R34" s="166"/>
      <c r="S34" s="166"/>
      <c r="T34" s="167">
        <v>0.49</v>
      </c>
      <c r="U34" s="166">
        <f t="shared" si="13"/>
        <v>0.23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104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ht="22.5" outlineLevel="1" x14ac:dyDescent="0.2">
      <c r="A35" s="157">
        <v>23</v>
      </c>
      <c r="B35" s="163" t="s">
        <v>149</v>
      </c>
      <c r="C35" s="197" t="s">
        <v>150</v>
      </c>
      <c r="D35" s="165" t="s">
        <v>109</v>
      </c>
      <c r="E35" s="171">
        <v>2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21</v>
      </c>
      <c r="M35" s="174">
        <f t="shared" si="10"/>
        <v>0</v>
      </c>
      <c r="N35" s="166">
        <v>0</v>
      </c>
      <c r="O35" s="166">
        <f t="shared" si="11"/>
        <v>0</v>
      </c>
      <c r="P35" s="166">
        <v>0</v>
      </c>
      <c r="Q35" s="166">
        <f t="shared" si="12"/>
        <v>0</v>
      </c>
      <c r="R35" s="166"/>
      <c r="S35" s="166"/>
      <c r="T35" s="167">
        <v>1.008</v>
      </c>
      <c r="U35" s="166">
        <f t="shared" si="13"/>
        <v>2.02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104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ht="22.5" outlineLevel="1" x14ac:dyDescent="0.2">
      <c r="A36" s="157">
        <v>24</v>
      </c>
      <c r="B36" s="163" t="s">
        <v>134</v>
      </c>
      <c r="C36" s="197" t="s">
        <v>151</v>
      </c>
      <c r="D36" s="165" t="s">
        <v>109</v>
      </c>
      <c r="E36" s="171">
        <v>1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1.2999999999999999E-2</v>
      </c>
      <c r="O36" s="166">
        <f t="shared" si="11"/>
        <v>1.2999999999999999E-2</v>
      </c>
      <c r="P36" s="166">
        <v>0</v>
      </c>
      <c r="Q36" s="166">
        <f t="shared" si="12"/>
        <v>0</v>
      </c>
      <c r="R36" s="166"/>
      <c r="S36" s="166"/>
      <c r="T36" s="167">
        <v>1.008</v>
      </c>
      <c r="U36" s="166">
        <f t="shared" si="13"/>
        <v>1.01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136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 x14ac:dyDescent="0.2">
      <c r="A37" s="157">
        <v>25</v>
      </c>
      <c r="B37" s="163" t="s">
        <v>134</v>
      </c>
      <c r="C37" s="197" t="s">
        <v>152</v>
      </c>
      <c r="D37" s="165" t="s">
        <v>109</v>
      </c>
      <c r="E37" s="171">
        <v>1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1.7999999999999999E-2</v>
      </c>
      <c r="O37" s="166">
        <f t="shared" si="11"/>
        <v>1.7999999999999999E-2</v>
      </c>
      <c r="P37" s="166">
        <v>0</v>
      </c>
      <c r="Q37" s="166">
        <f t="shared" si="12"/>
        <v>0</v>
      </c>
      <c r="R37" s="166"/>
      <c r="S37" s="166"/>
      <c r="T37" s="167">
        <v>1.008</v>
      </c>
      <c r="U37" s="166">
        <f t="shared" si="13"/>
        <v>1.01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136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26</v>
      </c>
      <c r="B38" s="163" t="s">
        <v>153</v>
      </c>
      <c r="C38" s="197" t="s">
        <v>154</v>
      </c>
      <c r="D38" s="165" t="s">
        <v>109</v>
      </c>
      <c r="E38" s="171">
        <v>2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0.62</v>
      </c>
      <c r="U38" s="166">
        <f t="shared" si="13"/>
        <v>1.24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104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27</v>
      </c>
      <c r="B39" s="163" t="s">
        <v>155</v>
      </c>
      <c r="C39" s="197" t="s">
        <v>156</v>
      </c>
      <c r="D39" s="165" t="s">
        <v>112</v>
      </c>
      <c r="E39" s="171">
        <v>3.2000000000000001E-2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2.71</v>
      </c>
      <c r="U39" s="166">
        <f t="shared" si="13"/>
        <v>0.09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104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x14ac:dyDescent="0.2">
      <c r="A40" s="158" t="s">
        <v>99</v>
      </c>
      <c r="B40" s="164" t="s">
        <v>68</v>
      </c>
      <c r="C40" s="198" t="s">
        <v>69</v>
      </c>
      <c r="D40" s="168"/>
      <c r="E40" s="172"/>
      <c r="F40" s="175"/>
      <c r="G40" s="175">
        <f>SUMIF(AE41:AE42,"&lt;&gt;NOR",G41:G42)</f>
        <v>0</v>
      </c>
      <c r="H40" s="175"/>
      <c r="I40" s="175">
        <f>SUM(I41:I42)</f>
        <v>0</v>
      </c>
      <c r="J40" s="175"/>
      <c r="K40" s="175">
        <f>SUM(K41:K42)</f>
        <v>0</v>
      </c>
      <c r="L40" s="175"/>
      <c r="M40" s="175">
        <f>SUM(M41:M42)</f>
        <v>0</v>
      </c>
      <c r="N40" s="169"/>
      <c r="O40" s="169">
        <f>SUM(O41:O42)</f>
        <v>2E-3</v>
      </c>
      <c r="P40" s="169"/>
      <c r="Q40" s="169">
        <f>SUM(Q41:Q42)</f>
        <v>0</v>
      </c>
      <c r="R40" s="169"/>
      <c r="S40" s="169"/>
      <c r="T40" s="170"/>
      <c r="U40" s="169">
        <f>SUM(U41:U42)</f>
        <v>0.62</v>
      </c>
      <c r="AE40" t="s">
        <v>100</v>
      </c>
    </row>
    <row r="41" spans="1:60" outlineLevel="1" x14ac:dyDescent="0.2">
      <c r="A41" s="157">
        <v>28</v>
      </c>
      <c r="B41" s="163" t="s">
        <v>157</v>
      </c>
      <c r="C41" s="197" t="s">
        <v>158</v>
      </c>
      <c r="D41" s="165" t="s">
        <v>159</v>
      </c>
      <c r="E41" s="171">
        <v>2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66">
        <v>1E-3</v>
      </c>
      <c r="O41" s="166">
        <f>ROUND(E41*N41,5)</f>
        <v>2E-3</v>
      </c>
      <c r="P41" s="166">
        <v>0</v>
      </c>
      <c r="Q41" s="166">
        <f>ROUND(E41*P41,5)</f>
        <v>0</v>
      </c>
      <c r="R41" s="166"/>
      <c r="S41" s="166"/>
      <c r="T41" s="167">
        <v>0.30399999999999999</v>
      </c>
      <c r="U41" s="166">
        <f>ROUND(E41*T41,2)</f>
        <v>0.61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104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 t="s">
        <v>160</v>
      </c>
      <c r="C42" s="197" t="s">
        <v>161</v>
      </c>
      <c r="D42" s="165" t="s">
        <v>112</v>
      </c>
      <c r="E42" s="171">
        <v>2E-3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66">
        <v>0</v>
      </c>
      <c r="O42" s="166">
        <f>ROUND(E42*N42,5)</f>
        <v>0</v>
      </c>
      <c r="P42" s="166">
        <v>0</v>
      </c>
      <c r="Q42" s="166">
        <f>ROUND(E42*P42,5)</f>
        <v>0</v>
      </c>
      <c r="R42" s="166"/>
      <c r="S42" s="166"/>
      <c r="T42" s="167">
        <v>3.327</v>
      </c>
      <c r="U42" s="166">
        <f>ROUND(E42*T42,2)</f>
        <v>0.01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104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x14ac:dyDescent="0.2">
      <c r="A43" s="158" t="s">
        <v>99</v>
      </c>
      <c r="B43" s="164" t="s">
        <v>70</v>
      </c>
      <c r="C43" s="198" t="s">
        <v>71</v>
      </c>
      <c r="D43" s="168"/>
      <c r="E43" s="172"/>
      <c r="F43" s="175"/>
      <c r="G43" s="175">
        <f>SUMIF(AE44:AE44,"&lt;&gt;NOR",G44:G44)</f>
        <v>0</v>
      </c>
      <c r="H43" s="175"/>
      <c r="I43" s="175">
        <f>SUM(I44:I44)</f>
        <v>0</v>
      </c>
      <c r="J43" s="175"/>
      <c r="K43" s="175">
        <f>SUM(K44:K44)</f>
        <v>0</v>
      </c>
      <c r="L43" s="175"/>
      <c r="M43" s="175">
        <f>SUM(M44:M44)</f>
        <v>0</v>
      </c>
      <c r="N43" s="169"/>
      <c r="O43" s="169">
        <f>SUM(O44:O44)</f>
        <v>1.1900000000000001E-3</v>
      </c>
      <c r="P43" s="169"/>
      <c r="Q43" s="169">
        <f>SUM(Q44:Q44)</f>
        <v>0</v>
      </c>
      <c r="R43" s="169"/>
      <c r="S43" s="169"/>
      <c r="T43" s="170"/>
      <c r="U43" s="169">
        <f>SUM(U44:U44)</f>
        <v>1.51</v>
      </c>
      <c r="AE43" t="s">
        <v>100</v>
      </c>
    </row>
    <row r="44" spans="1:60" outlineLevel="1" x14ac:dyDescent="0.2">
      <c r="A44" s="157">
        <v>30</v>
      </c>
      <c r="B44" s="163" t="s">
        <v>162</v>
      </c>
      <c r="C44" s="197" t="s">
        <v>163</v>
      </c>
      <c r="D44" s="165" t="s">
        <v>119</v>
      </c>
      <c r="E44" s="171">
        <v>17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66">
        <v>6.9999999999999994E-5</v>
      </c>
      <c r="O44" s="166">
        <f>ROUND(E44*N44,5)</f>
        <v>1.1900000000000001E-3</v>
      </c>
      <c r="P44" s="166">
        <v>0</v>
      </c>
      <c r="Q44" s="166">
        <f>ROUND(E44*P44,5)</f>
        <v>0</v>
      </c>
      <c r="R44" s="166"/>
      <c r="S44" s="166"/>
      <c r="T44" s="167">
        <v>8.8999999999999996E-2</v>
      </c>
      <c r="U44" s="166">
        <f>ROUND(E44*T44,2)</f>
        <v>1.51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104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x14ac:dyDescent="0.2">
      <c r="A45" s="158" t="s">
        <v>99</v>
      </c>
      <c r="B45" s="164" t="s">
        <v>72</v>
      </c>
      <c r="C45" s="198" t="s">
        <v>26</v>
      </c>
      <c r="D45" s="168"/>
      <c r="E45" s="172"/>
      <c r="F45" s="175"/>
      <c r="G45" s="175">
        <f>SUMIF(AE46:AE47,"&lt;&gt;NOR",G46:G47)</f>
        <v>0</v>
      </c>
      <c r="H45" s="175"/>
      <c r="I45" s="175">
        <f>SUM(I46:I47)</f>
        <v>0</v>
      </c>
      <c r="J45" s="175"/>
      <c r="K45" s="175">
        <f>SUM(K46:K47)</f>
        <v>0</v>
      </c>
      <c r="L45" s="175"/>
      <c r="M45" s="175">
        <f>SUM(M46:M47)</f>
        <v>0</v>
      </c>
      <c r="N45" s="169"/>
      <c r="O45" s="169">
        <f>SUM(O46:O47)</f>
        <v>0</v>
      </c>
      <c r="P45" s="169"/>
      <c r="Q45" s="169">
        <f>SUM(Q46:Q47)</f>
        <v>0</v>
      </c>
      <c r="R45" s="169"/>
      <c r="S45" s="169"/>
      <c r="T45" s="170"/>
      <c r="U45" s="169">
        <f>SUM(U46:U47)</f>
        <v>0</v>
      </c>
      <c r="AE45" t="s">
        <v>100</v>
      </c>
    </row>
    <row r="46" spans="1:60" outlineLevel="1" x14ac:dyDescent="0.2">
      <c r="A46" s="157">
        <v>31</v>
      </c>
      <c r="B46" s="163" t="s">
        <v>164</v>
      </c>
      <c r="C46" s="197" t="s">
        <v>165</v>
      </c>
      <c r="D46" s="165" t="s">
        <v>166</v>
      </c>
      <c r="E46" s="171">
        <v>2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66">
        <v>0</v>
      </c>
      <c r="O46" s="166">
        <f>ROUND(E46*N46,5)</f>
        <v>0</v>
      </c>
      <c r="P46" s="166">
        <v>0</v>
      </c>
      <c r="Q46" s="166">
        <f>ROUND(E46*P46,5)</f>
        <v>0</v>
      </c>
      <c r="R46" s="166"/>
      <c r="S46" s="166"/>
      <c r="T46" s="167">
        <v>0</v>
      </c>
      <c r="U46" s="166">
        <f>ROUND(E46*T46,2)</f>
        <v>0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104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84">
        <v>32</v>
      </c>
      <c r="B47" s="185" t="s">
        <v>167</v>
      </c>
      <c r="C47" s="199" t="s">
        <v>168</v>
      </c>
      <c r="D47" s="186" t="s">
        <v>166</v>
      </c>
      <c r="E47" s="187">
        <v>0.5</v>
      </c>
      <c r="F47" s="188"/>
      <c r="G47" s="189">
        <f>ROUND(E47*F47,2)</f>
        <v>0</v>
      </c>
      <c r="H47" s="188"/>
      <c r="I47" s="189">
        <f>ROUND(E47*H47,2)</f>
        <v>0</v>
      </c>
      <c r="J47" s="188"/>
      <c r="K47" s="189">
        <f>ROUND(E47*J47,2)</f>
        <v>0</v>
      </c>
      <c r="L47" s="189">
        <v>21</v>
      </c>
      <c r="M47" s="189">
        <f>G47*(1+L47/100)</f>
        <v>0</v>
      </c>
      <c r="N47" s="190">
        <v>0</v>
      </c>
      <c r="O47" s="190">
        <f>ROUND(E47*N47,5)</f>
        <v>0</v>
      </c>
      <c r="P47" s="190">
        <v>0</v>
      </c>
      <c r="Q47" s="190">
        <f>ROUND(E47*P47,5)</f>
        <v>0</v>
      </c>
      <c r="R47" s="190"/>
      <c r="S47" s="190"/>
      <c r="T47" s="191">
        <v>0</v>
      </c>
      <c r="U47" s="190">
        <f>ROUND(E47*T47,2)</f>
        <v>0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104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x14ac:dyDescent="0.2">
      <c r="A48" s="6"/>
      <c r="B48" s="7" t="s">
        <v>169</v>
      </c>
      <c r="C48" s="200" t="s">
        <v>169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 x14ac:dyDescent="0.2">
      <c r="A49" s="192"/>
      <c r="B49" s="193">
        <v>26</v>
      </c>
      <c r="C49" s="201" t="s">
        <v>169</v>
      </c>
      <c r="D49" s="194"/>
      <c r="E49" s="194"/>
      <c r="F49" s="194"/>
      <c r="G49" s="196">
        <f>G8+G12+G17+G23+G30+G40+G43+G45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170</v>
      </c>
    </row>
    <row r="50" spans="1:31" x14ac:dyDescent="0.2">
      <c r="A50" s="6"/>
      <c r="B50" s="7" t="s">
        <v>169</v>
      </c>
      <c r="C50" s="200" t="s">
        <v>169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169</v>
      </c>
      <c r="C51" s="200" t="s">
        <v>169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310">
        <v>33</v>
      </c>
      <c r="B52" s="310"/>
      <c r="C52" s="311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91"/>
      <c r="B53" s="292"/>
      <c r="C53" s="293"/>
      <c r="D53" s="292"/>
      <c r="E53" s="292"/>
      <c r="F53" s="292"/>
      <c r="G53" s="294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171</v>
      </c>
    </row>
    <row r="54" spans="1:31" x14ac:dyDescent="0.2">
      <c r="A54" s="295"/>
      <c r="B54" s="296"/>
      <c r="C54" s="297"/>
      <c r="D54" s="296"/>
      <c r="E54" s="296"/>
      <c r="F54" s="296"/>
      <c r="G54" s="298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95"/>
      <c r="B55" s="296"/>
      <c r="C55" s="297"/>
      <c r="D55" s="296"/>
      <c r="E55" s="296"/>
      <c r="F55" s="296"/>
      <c r="G55" s="29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95"/>
      <c r="B56" s="296"/>
      <c r="C56" s="297"/>
      <c r="D56" s="296"/>
      <c r="E56" s="296"/>
      <c r="F56" s="296"/>
      <c r="G56" s="298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99"/>
      <c r="B57" s="300"/>
      <c r="C57" s="301"/>
      <c r="D57" s="300"/>
      <c r="E57" s="300"/>
      <c r="F57" s="300"/>
      <c r="G57" s="302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6"/>
      <c r="B58" s="7" t="s">
        <v>169</v>
      </c>
      <c r="C58" s="200" t="s">
        <v>169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C59" s="202"/>
      <c r="AE59" t="s">
        <v>172</v>
      </c>
    </row>
  </sheetData>
  <mergeCells count="6">
    <mergeCell ref="A53:G57"/>
    <mergeCell ref="A1:G1"/>
    <mergeCell ref="C2:G2"/>
    <mergeCell ref="C3:G3"/>
    <mergeCell ref="C4:G4"/>
    <mergeCell ref="A52:C52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0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44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177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75" t="s">
        <v>51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23</v>
      </c>
      <c r="C16" s="222"/>
      <c r="D16" s="221"/>
      <c r="E16" s="314"/>
      <c r="F16" s="319"/>
      <c r="G16" s="314"/>
      <c r="H16" s="319"/>
      <c r="I16" s="314">
        <f>SUMIF(F47:F56,A16,I47:I56)+SUMIF(F47:F56,"PSU",I47:I56)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222"/>
      <c r="D17" s="221"/>
      <c r="E17" s="314"/>
      <c r="F17" s="319"/>
      <c r="G17" s="314"/>
      <c r="H17" s="319"/>
      <c r="I17" s="314">
        <f>SUMIF(F47:F56,A17,I47:I56)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222"/>
      <c r="D18" s="221"/>
      <c r="E18" s="314"/>
      <c r="F18" s="319"/>
      <c r="G18" s="314"/>
      <c r="H18" s="319"/>
      <c r="I18" s="314">
        <f>SUMIF(F47:F56,A18,I47:I56)</f>
        <v>0</v>
      </c>
      <c r="J18" s="260"/>
    </row>
    <row r="19" spans="1:10" ht="23.25" customHeight="1" x14ac:dyDescent="0.2">
      <c r="A19" s="144" t="s">
        <v>72</v>
      </c>
      <c r="B19" s="145" t="s">
        <v>26</v>
      </c>
      <c r="C19" s="222"/>
      <c r="D19" s="221"/>
      <c r="E19" s="314"/>
      <c r="F19" s="319"/>
      <c r="G19" s="314"/>
      <c r="H19" s="319"/>
      <c r="I19" s="314">
        <f>SUMIF(F47:F56,A19,I47:I56)</f>
        <v>0</v>
      </c>
      <c r="J19" s="260"/>
    </row>
    <row r="20" spans="1:10" ht="23.25" customHeight="1" x14ac:dyDescent="0.2">
      <c r="A20" s="144" t="s">
        <v>73</v>
      </c>
      <c r="B20" s="145" t="s">
        <v>27</v>
      </c>
      <c r="C20" s="222"/>
      <c r="D20" s="221"/>
      <c r="E20" s="314"/>
      <c r="F20" s="319"/>
      <c r="G20" s="314"/>
      <c r="H20" s="319"/>
      <c r="I20" s="314">
        <f>SUMIF(F47:F56,A20,I47:I56)</f>
        <v>0</v>
      </c>
      <c r="J20" s="260"/>
    </row>
    <row r="21" spans="1:10" ht="23.25" customHeight="1" x14ac:dyDescent="0.2">
      <c r="A21" s="4"/>
      <c r="B21" s="74" t="s">
        <v>28</v>
      </c>
      <c r="C21" s="226"/>
      <c r="D21" s="225"/>
      <c r="E21" s="315"/>
      <c r="F21" s="316"/>
      <c r="G21" s="315"/>
      <c r="H21" s="316"/>
      <c r="I21" s="315">
        <f>SUM(I16:J20)</f>
        <v>0</v>
      </c>
      <c r="J21" s="253"/>
    </row>
    <row r="22" spans="1:10" ht="33" customHeight="1" x14ac:dyDescent="0.2">
      <c r="A22" s="4"/>
      <c r="B22" s="65" t="s">
        <v>32</v>
      </c>
      <c r="C22" s="222"/>
      <c r="D22" s="221"/>
      <c r="E22" s="224"/>
      <c r="F22" s="219"/>
      <c r="G22" s="223"/>
      <c r="H22" s="223"/>
      <c r="I22" s="223"/>
      <c r="J22" s="62"/>
    </row>
    <row r="23" spans="1:10" ht="23.25" customHeight="1" x14ac:dyDescent="0.2">
      <c r="A23" s="4"/>
      <c r="B23" s="57" t="s">
        <v>11</v>
      </c>
      <c r="C23" s="222"/>
      <c r="D23" s="221"/>
      <c r="E23" s="220">
        <v>15</v>
      </c>
      <c r="F23" s="219" t="s">
        <v>0</v>
      </c>
      <c r="G23" s="312">
        <f>ZakladDPHSniVypocet</f>
        <v>0</v>
      </c>
      <c r="H23" s="313"/>
      <c r="I23" s="31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2"/>
      <c r="D24" s="221"/>
      <c r="E24" s="220">
        <f>SazbaDPH1</f>
        <v>15</v>
      </c>
      <c r="F24" s="219" t="s">
        <v>0</v>
      </c>
      <c r="G24" s="317">
        <f>ZakladDPHSni*SazbaDPH1/100</f>
        <v>0</v>
      </c>
      <c r="H24" s="318"/>
      <c r="I24" s="31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2"/>
      <c r="D25" s="221"/>
      <c r="E25" s="220">
        <v>21</v>
      </c>
      <c r="F25" s="219" t="s">
        <v>0</v>
      </c>
      <c r="G25" s="312">
        <f>ZakladDPHZaklVypocet</f>
        <v>0</v>
      </c>
      <c r="H25" s="313"/>
      <c r="I25" s="31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18" t="s">
        <v>16</v>
      </c>
      <c r="C38" s="100" t="s">
        <v>5</v>
      </c>
      <c r="D38" s="101"/>
      <c r="E38" s="101"/>
      <c r="F38" s="217" t="str">
        <f>B23</f>
        <v>Základ pro sníženou DPH</v>
      </c>
      <c r="G38" s="217" t="str">
        <f>B25</f>
        <v>Základ pro základní DPH</v>
      </c>
      <c r="H38" s="216" t="s">
        <v>17</v>
      </c>
      <c r="I38" s="216" t="s">
        <v>1</v>
      </c>
      <c r="J38" s="215" t="s">
        <v>0</v>
      </c>
    </row>
    <row r="39" spans="1:10" ht="25.5" hidden="1" customHeight="1" x14ac:dyDescent="0.2">
      <c r="A39" s="97">
        <v>1</v>
      </c>
      <c r="B39" s="214"/>
      <c r="C39" s="320"/>
      <c r="D39" s="321"/>
      <c r="E39" s="321"/>
      <c r="F39" s="213">
        <f>'Pol B567'!AC67</f>
        <v>0</v>
      </c>
      <c r="G39" s="212">
        <f>'Pol B567'!AD67</f>
        <v>0</v>
      </c>
      <c r="H39" s="211">
        <f>(F39*SazbaDPH1/100)+(G39*SazbaDPH2/100)</f>
        <v>0</v>
      </c>
      <c r="I39" s="211">
        <f>F39+G39+H39</f>
        <v>0</v>
      </c>
      <c r="J39" s="210" t="str">
        <f>IF(CenaCelkemVypocet=0,"",I39/CenaCelkemVypocet*100)</f>
        <v/>
      </c>
    </row>
    <row r="40" spans="1:10" ht="25.5" hidden="1" customHeight="1" x14ac:dyDescent="0.2">
      <c r="A40" s="97"/>
      <c r="B40" s="322" t="s">
        <v>54</v>
      </c>
      <c r="C40" s="323"/>
      <c r="D40" s="323"/>
      <c r="E40" s="324"/>
      <c r="F40" s="209">
        <f>SUMIF(A39:A39,"=1",F39:F39)</f>
        <v>0</v>
      </c>
      <c r="G40" s="208">
        <f>SUMIF(A39:A39,"=1",G39:G39)</f>
        <v>0</v>
      </c>
      <c r="H40" s="208">
        <f>SUMIF(A39:A39,"=1",H39:H39)</f>
        <v>0</v>
      </c>
      <c r="I40" s="208">
        <f>SUMIF(A39:A39,"=1",I39:I39)</f>
        <v>0</v>
      </c>
      <c r="J40" s="207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06" t="s">
        <v>57</v>
      </c>
      <c r="G46" s="206"/>
      <c r="H46" s="206"/>
      <c r="I46" s="325" t="s">
        <v>28</v>
      </c>
      <c r="J46" s="325"/>
    </row>
    <row r="47" spans="1:10" ht="25.5" customHeight="1" x14ac:dyDescent="0.2">
      <c r="A47" s="122"/>
      <c r="B47" s="130" t="s">
        <v>176</v>
      </c>
      <c r="C47" s="285" t="s">
        <v>175</v>
      </c>
      <c r="D47" s="286"/>
      <c r="E47" s="286"/>
      <c r="F47" s="205" t="s">
        <v>23</v>
      </c>
      <c r="G47" s="204"/>
      <c r="H47" s="204"/>
      <c r="I47" s="326">
        <f>'Pol B567'!G8</f>
        <v>0</v>
      </c>
      <c r="J47" s="326"/>
    </row>
    <row r="48" spans="1:10" ht="25.5" customHeight="1" x14ac:dyDescent="0.2">
      <c r="A48" s="122"/>
      <c r="B48" s="124" t="s">
        <v>58</v>
      </c>
      <c r="C48" s="278" t="s">
        <v>59</v>
      </c>
      <c r="D48" s="279"/>
      <c r="E48" s="279"/>
      <c r="F48" s="134" t="s">
        <v>23</v>
      </c>
      <c r="G48" s="136"/>
      <c r="H48" s="136"/>
      <c r="I48" s="277">
        <f>'Pol B567'!G12</f>
        <v>0</v>
      </c>
      <c r="J48" s="277"/>
    </row>
    <row r="49" spans="1:10" ht="25.5" customHeight="1" x14ac:dyDescent="0.2">
      <c r="A49" s="122"/>
      <c r="B49" s="124" t="s">
        <v>60</v>
      </c>
      <c r="C49" s="278" t="s">
        <v>61</v>
      </c>
      <c r="D49" s="279"/>
      <c r="E49" s="279"/>
      <c r="F49" s="134" t="s">
        <v>23</v>
      </c>
      <c r="G49" s="136"/>
      <c r="H49" s="136"/>
      <c r="I49" s="277">
        <f>'Pol B567'!G16</f>
        <v>0</v>
      </c>
      <c r="J49" s="277"/>
    </row>
    <row r="50" spans="1:10" ht="25.5" customHeight="1" x14ac:dyDescent="0.2">
      <c r="A50" s="122"/>
      <c r="B50" s="124" t="s">
        <v>174</v>
      </c>
      <c r="C50" s="278" t="s">
        <v>173</v>
      </c>
      <c r="D50" s="279"/>
      <c r="E50" s="279"/>
      <c r="F50" s="134" t="s">
        <v>24</v>
      </c>
      <c r="G50" s="136"/>
      <c r="H50" s="136"/>
      <c r="I50" s="277">
        <f>'Pol B567'!G22</f>
        <v>0</v>
      </c>
      <c r="J50" s="277"/>
    </row>
    <row r="51" spans="1:10" ht="25.5" customHeight="1" x14ac:dyDescent="0.2">
      <c r="A51" s="122"/>
      <c r="B51" s="124" t="s">
        <v>62</v>
      </c>
      <c r="C51" s="278" t="s">
        <v>63</v>
      </c>
      <c r="D51" s="279"/>
      <c r="E51" s="279"/>
      <c r="F51" s="134" t="s">
        <v>24</v>
      </c>
      <c r="G51" s="136"/>
      <c r="H51" s="136"/>
      <c r="I51" s="277">
        <f>'Pol B567'!G26</f>
        <v>0</v>
      </c>
      <c r="J51" s="277"/>
    </row>
    <row r="52" spans="1:10" ht="25.5" customHeight="1" x14ac:dyDescent="0.2">
      <c r="A52" s="122"/>
      <c r="B52" s="124" t="s">
        <v>64</v>
      </c>
      <c r="C52" s="278" t="s">
        <v>65</v>
      </c>
      <c r="D52" s="279"/>
      <c r="E52" s="279"/>
      <c r="F52" s="134" t="s">
        <v>24</v>
      </c>
      <c r="G52" s="136"/>
      <c r="H52" s="136"/>
      <c r="I52" s="277">
        <f>'Pol B567'!G38</f>
        <v>0</v>
      </c>
      <c r="J52" s="277"/>
    </row>
    <row r="53" spans="1:10" ht="25.5" customHeight="1" x14ac:dyDescent="0.2">
      <c r="A53" s="122"/>
      <c r="B53" s="124" t="s">
        <v>66</v>
      </c>
      <c r="C53" s="278" t="s">
        <v>67</v>
      </c>
      <c r="D53" s="279"/>
      <c r="E53" s="279"/>
      <c r="F53" s="134" t="s">
        <v>24</v>
      </c>
      <c r="G53" s="136"/>
      <c r="H53" s="136"/>
      <c r="I53" s="277">
        <f>'Pol B567'!G46</f>
        <v>0</v>
      </c>
      <c r="J53" s="277"/>
    </row>
    <row r="54" spans="1:10" ht="25.5" customHeight="1" x14ac:dyDescent="0.2">
      <c r="A54" s="122"/>
      <c r="B54" s="124" t="s">
        <v>68</v>
      </c>
      <c r="C54" s="278" t="s">
        <v>69</v>
      </c>
      <c r="D54" s="279"/>
      <c r="E54" s="279"/>
      <c r="F54" s="134" t="s">
        <v>24</v>
      </c>
      <c r="G54" s="136"/>
      <c r="H54" s="136"/>
      <c r="I54" s="277">
        <f>'Pol B567'!G58</f>
        <v>0</v>
      </c>
      <c r="J54" s="277"/>
    </row>
    <row r="55" spans="1:10" ht="25.5" customHeight="1" x14ac:dyDescent="0.2">
      <c r="A55" s="122"/>
      <c r="B55" s="124" t="s">
        <v>70</v>
      </c>
      <c r="C55" s="278" t="s">
        <v>71</v>
      </c>
      <c r="D55" s="279"/>
      <c r="E55" s="279"/>
      <c r="F55" s="134" t="s">
        <v>24</v>
      </c>
      <c r="G55" s="136"/>
      <c r="H55" s="136"/>
      <c r="I55" s="277">
        <f>'Pol B567'!G61</f>
        <v>0</v>
      </c>
      <c r="J55" s="277"/>
    </row>
    <row r="56" spans="1:10" ht="25.5" customHeight="1" x14ac:dyDescent="0.2">
      <c r="A56" s="122"/>
      <c r="B56" s="131" t="s">
        <v>72</v>
      </c>
      <c r="C56" s="281" t="s">
        <v>26</v>
      </c>
      <c r="D56" s="282"/>
      <c r="E56" s="282"/>
      <c r="F56" s="137" t="s">
        <v>72</v>
      </c>
      <c r="G56" s="139"/>
      <c r="H56" s="139"/>
      <c r="I56" s="280">
        <f>'Pol B567'!G63</f>
        <v>0</v>
      </c>
      <c r="J56" s="280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40"/>
      <c r="G57" s="142"/>
      <c r="H57" s="142"/>
      <c r="I57" s="276">
        <f>SUM(I47:I56)</f>
        <v>0</v>
      </c>
      <c r="J57" s="276"/>
    </row>
    <row r="58" spans="1:10" x14ac:dyDescent="0.2">
      <c r="F58" s="143"/>
      <c r="G58" s="96"/>
      <c r="H58" s="143"/>
      <c r="I58" s="96"/>
      <c r="J58" s="9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</sheetData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7"/>
  <sheetViews>
    <sheetView tabSelected="1" workbookViewId="0">
      <selection activeCell="F11" sqref="F1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75</v>
      </c>
    </row>
    <row r="2" spans="1:60" ht="24.95" customHeight="1" x14ac:dyDescent="0.2">
      <c r="A2" s="237" t="s">
        <v>74</v>
      </c>
      <c r="B2" s="236"/>
      <c r="C2" s="327" t="s">
        <v>44</v>
      </c>
      <c r="D2" s="328"/>
      <c r="E2" s="328"/>
      <c r="F2" s="328"/>
      <c r="G2" s="329"/>
      <c r="AE2" t="s">
        <v>76</v>
      </c>
    </row>
    <row r="3" spans="1:60" ht="24.95" customHeight="1" x14ac:dyDescent="0.2">
      <c r="A3" s="237" t="s">
        <v>7</v>
      </c>
      <c r="B3" s="236"/>
      <c r="C3" s="327" t="s">
        <v>177</v>
      </c>
      <c r="D3" s="328"/>
      <c r="E3" s="328"/>
      <c r="F3" s="328"/>
      <c r="G3" s="329"/>
      <c r="AE3" t="s">
        <v>77</v>
      </c>
    </row>
    <row r="4" spans="1:60" ht="24.95" hidden="1" customHeight="1" x14ac:dyDescent="0.2">
      <c r="A4" s="237" t="s">
        <v>8</v>
      </c>
      <c r="B4" s="236"/>
      <c r="C4" s="327"/>
      <c r="D4" s="328"/>
      <c r="E4" s="328"/>
      <c r="F4" s="328"/>
      <c r="G4" s="329"/>
      <c r="AE4" t="s">
        <v>78</v>
      </c>
    </row>
    <row r="5" spans="1:60" hidden="1" x14ac:dyDescent="0.2">
      <c r="A5" s="235" t="s">
        <v>79</v>
      </c>
      <c r="B5" s="151"/>
      <c r="C5" s="152"/>
      <c r="D5" s="153"/>
      <c r="E5" s="153"/>
      <c r="F5" s="153"/>
      <c r="G5" s="234"/>
      <c r="AE5" t="s">
        <v>80</v>
      </c>
    </row>
    <row r="7" spans="1:60" ht="38.25" x14ac:dyDescent="0.2">
      <c r="A7" s="232" t="s">
        <v>81</v>
      </c>
      <c r="B7" s="233" t="s">
        <v>82</v>
      </c>
      <c r="C7" s="233" t="s">
        <v>83</v>
      </c>
      <c r="D7" s="232" t="s">
        <v>84</v>
      </c>
      <c r="E7" s="232" t="s">
        <v>85</v>
      </c>
      <c r="F7" s="155" t="s">
        <v>86</v>
      </c>
      <c r="G7" s="232" t="s">
        <v>28</v>
      </c>
      <c r="H7" s="177" t="s">
        <v>29</v>
      </c>
      <c r="I7" s="177" t="s">
        <v>87</v>
      </c>
      <c r="J7" s="177" t="s">
        <v>30</v>
      </c>
      <c r="K7" s="177" t="s">
        <v>88</v>
      </c>
      <c r="L7" s="177" t="s">
        <v>89</v>
      </c>
      <c r="M7" s="177" t="s">
        <v>90</v>
      </c>
      <c r="N7" s="177" t="s">
        <v>91</v>
      </c>
      <c r="O7" s="177" t="s">
        <v>92</v>
      </c>
      <c r="P7" s="177" t="s">
        <v>93</v>
      </c>
      <c r="Q7" s="177" t="s">
        <v>94</v>
      </c>
      <c r="R7" s="177" t="s">
        <v>95</v>
      </c>
      <c r="S7" s="177" t="s">
        <v>96</v>
      </c>
      <c r="T7" s="177" t="s">
        <v>97</v>
      </c>
      <c r="U7" s="177" t="s">
        <v>98</v>
      </c>
    </row>
    <row r="8" spans="1:60" x14ac:dyDescent="0.2">
      <c r="A8" s="178" t="s">
        <v>99</v>
      </c>
      <c r="B8" s="179" t="s">
        <v>176</v>
      </c>
      <c r="C8" s="180" t="s">
        <v>175</v>
      </c>
      <c r="D8" s="181"/>
      <c r="E8" s="182"/>
      <c r="F8" s="183"/>
      <c r="G8" s="183">
        <f>SUMIF(AE9:AE11,"&lt;&gt;NOR",G9:G11)</f>
        <v>0</v>
      </c>
      <c r="H8" s="183"/>
      <c r="I8" s="183">
        <f>SUM(I9:I11)</f>
        <v>0</v>
      </c>
      <c r="J8" s="183"/>
      <c r="K8" s="183">
        <f>SUM(K9:K11)</f>
        <v>0</v>
      </c>
      <c r="L8" s="183"/>
      <c r="M8" s="183">
        <f>SUM(M9:M11)</f>
        <v>0</v>
      </c>
      <c r="N8" s="161"/>
      <c r="O8" s="161">
        <f>SUM(O9:O11)</f>
        <v>0.14174</v>
      </c>
      <c r="P8" s="161"/>
      <c r="Q8" s="161">
        <f>SUM(Q9:Q11)</f>
        <v>0</v>
      </c>
      <c r="R8" s="161"/>
      <c r="S8" s="161"/>
      <c r="T8" s="178"/>
      <c r="U8" s="161">
        <f>SUM(U9:U11)</f>
        <v>3.01</v>
      </c>
      <c r="AE8" t="s">
        <v>100</v>
      </c>
    </row>
    <row r="9" spans="1:60" ht="22.5" outlineLevel="1" x14ac:dyDescent="0.2">
      <c r="A9" s="157">
        <v>1</v>
      </c>
      <c r="B9" s="163" t="s">
        <v>213</v>
      </c>
      <c r="C9" s="197" t="s">
        <v>212</v>
      </c>
      <c r="D9" s="165" t="s">
        <v>119</v>
      </c>
      <c r="E9" s="171">
        <v>7.5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1.7330000000000002E-2</v>
      </c>
      <c r="O9" s="166">
        <f>ROUND(E9*N9,5)</f>
        <v>0.12998000000000001</v>
      </c>
      <c r="P9" s="166">
        <v>0</v>
      </c>
      <c r="Q9" s="166">
        <f>ROUND(E9*P9,5)</f>
        <v>0</v>
      </c>
      <c r="R9" s="166"/>
      <c r="S9" s="166"/>
      <c r="T9" s="167">
        <v>0.253</v>
      </c>
      <c r="U9" s="166">
        <f>ROUND(E9*T9,2)</f>
        <v>1.9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104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211</v>
      </c>
      <c r="C10" s="197" t="s">
        <v>210</v>
      </c>
      <c r="D10" s="165" t="s">
        <v>143</v>
      </c>
      <c r="E10" s="171">
        <v>0.9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1.12E-2</v>
      </c>
      <c r="O10" s="166">
        <f>ROUND(E10*N10,5)</f>
        <v>1.008E-2</v>
      </c>
      <c r="P10" s="166">
        <v>0</v>
      </c>
      <c r="Q10" s="166">
        <f>ROUND(E10*P10,5)</f>
        <v>0</v>
      </c>
      <c r="R10" s="166"/>
      <c r="S10" s="166"/>
      <c r="T10" s="167">
        <v>0.92</v>
      </c>
      <c r="U10" s="166">
        <f>ROUND(E10*T10,2)</f>
        <v>0.83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104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209</v>
      </c>
      <c r="C11" s="197" t="s">
        <v>208</v>
      </c>
      <c r="D11" s="165" t="s">
        <v>112</v>
      </c>
      <c r="E11" s="171">
        <v>0.15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1.12E-2</v>
      </c>
      <c r="O11" s="166">
        <f>ROUND(E11*N11,5)</f>
        <v>1.6800000000000001E-3</v>
      </c>
      <c r="P11" s="166">
        <v>0</v>
      </c>
      <c r="Q11" s="166">
        <f>ROUND(E11*P11,5)</f>
        <v>0</v>
      </c>
      <c r="R11" s="166"/>
      <c r="S11" s="166"/>
      <c r="T11" s="167">
        <v>1.89</v>
      </c>
      <c r="U11" s="166">
        <f>ROUND(E11*T11,2)</f>
        <v>0.28000000000000003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104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">
      <c r="A12" s="158" t="s">
        <v>99</v>
      </c>
      <c r="B12" s="164" t="s">
        <v>58</v>
      </c>
      <c r="C12" s="198" t="s">
        <v>59</v>
      </c>
      <c r="D12" s="168"/>
      <c r="E12" s="172"/>
      <c r="F12" s="175"/>
      <c r="G12" s="175">
        <f>SUMIF(AE13:AE15,"&lt;&gt;NOR",G13:G15)</f>
        <v>0</v>
      </c>
      <c r="H12" s="175"/>
      <c r="I12" s="175">
        <f>SUM(I13:I15)</f>
        <v>0</v>
      </c>
      <c r="J12" s="175"/>
      <c r="K12" s="175">
        <f>SUM(K13:K15)</f>
        <v>0</v>
      </c>
      <c r="L12" s="175"/>
      <c r="M12" s="175">
        <f>SUM(M13:M15)</f>
        <v>0</v>
      </c>
      <c r="N12" s="169"/>
      <c r="O12" s="169">
        <f>SUM(O13:O15)</f>
        <v>0</v>
      </c>
      <c r="P12" s="169"/>
      <c r="Q12" s="169">
        <f>SUM(Q13:Q15)</f>
        <v>0</v>
      </c>
      <c r="R12" s="169"/>
      <c r="S12" s="169"/>
      <c r="T12" s="170"/>
      <c r="U12" s="169">
        <f>SUM(U13:U15)</f>
        <v>26</v>
      </c>
      <c r="AE12" t="s">
        <v>100</v>
      </c>
    </row>
    <row r="13" spans="1:60" ht="22.5" outlineLevel="1" x14ac:dyDescent="0.2">
      <c r="A13" s="157">
        <v>4</v>
      </c>
      <c r="B13" s="163" t="s">
        <v>101</v>
      </c>
      <c r="C13" s="197" t="s">
        <v>102</v>
      </c>
      <c r="D13" s="165" t="s">
        <v>103</v>
      </c>
      <c r="E13" s="171">
        <v>14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1</v>
      </c>
      <c r="U13" s="166">
        <f>ROUND(E13*T13,2)</f>
        <v>14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104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5</v>
      </c>
      <c r="B14" s="163" t="s">
        <v>101</v>
      </c>
      <c r="C14" s="197" t="s">
        <v>105</v>
      </c>
      <c r="D14" s="165" t="s">
        <v>103</v>
      </c>
      <c r="E14" s="171">
        <v>4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4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104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ht="22.5" outlineLevel="1" x14ac:dyDescent="0.2">
      <c r="A15" s="157">
        <v>6</v>
      </c>
      <c r="B15" s="163" t="s">
        <v>101</v>
      </c>
      <c r="C15" s="197" t="s">
        <v>207</v>
      </c>
      <c r="D15" s="165" t="s">
        <v>103</v>
      </c>
      <c r="E15" s="171">
        <v>8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6">
        <v>0</v>
      </c>
      <c r="O15" s="166">
        <f>ROUND(E15*N15,5)</f>
        <v>0</v>
      </c>
      <c r="P15" s="166">
        <v>0</v>
      </c>
      <c r="Q15" s="166">
        <f>ROUND(E15*P15,5)</f>
        <v>0</v>
      </c>
      <c r="R15" s="166"/>
      <c r="S15" s="166"/>
      <c r="T15" s="167">
        <v>1</v>
      </c>
      <c r="U15" s="166">
        <f>ROUND(E15*T15,2)</f>
        <v>8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104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x14ac:dyDescent="0.2">
      <c r="A16" s="158" t="s">
        <v>99</v>
      </c>
      <c r="B16" s="164" t="s">
        <v>60</v>
      </c>
      <c r="C16" s="198" t="s">
        <v>61</v>
      </c>
      <c r="D16" s="168"/>
      <c r="E16" s="172"/>
      <c r="F16" s="175"/>
      <c r="G16" s="175">
        <f>SUMIF(AE17:AE21,"&lt;&gt;NOR",G17:G21)</f>
        <v>0</v>
      </c>
      <c r="H16" s="175"/>
      <c r="I16" s="175">
        <f>SUM(I17:I21)</f>
        <v>0</v>
      </c>
      <c r="J16" s="175"/>
      <c r="K16" s="175">
        <f>SUM(K17:K21)</f>
        <v>0</v>
      </c>
      <c r="L16" s="175"/>
      <c r="M16" s="175">
        <f>SUM(M17:M21)</f>
        <v>0</v>
      </c>
      <c r="N16" s="169"/>
      <c r="O16" s="169">
        <f>SUM(O17:O21)</f>
        <v>5.0200000000000002E-3</v>
      </c>
      <c r="P16" s="169"/>
      <c r="Q16" s="169">
        <f>SUM(Q17:Q21)</f>
        <v>0.20650000000000002</v>
      </c>
      <c r="R16" s="169"/>
      <c r="S16" s="169"/>
      <c r="T16" s="170"/>
      <c r="U16" s="169">
        <f>SUM(U17:U21)</f>
        <v>4.16</v>
      </c>
      <c r="AE16" t="s">
        <v>100</v>
      </c>
    </row>
    <row r="17" spans="1:60" ht="22.5" outlineLevel="1" x14ac:dyDescent="0.2">
      <c r="A17" s="157">
        <v>7</v>
      </c>
      <c r="B17" s="163" t="s">
        <v>107</v>
      </c>
      <c r="C17" s="197" t="s">
        <v>108</v>
      </c>
      <c r="D17" s="165" t="s">
        <v>109</v>
      </c>
      <c r="E17" s="171">
        <v>2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6.7000000000000002E-4</v>
      </c>
      <c r="O17" s="166">
        <f>ROUND(E17*N17,5)</f>
        <v>1.34E-3</v>
      </c>
      <c r="P17" s="166">
        <v>2E-3</v>
      </c>
      <c r="Q17" s="166">
        <f>ROUND(E17*P17,5)</f>
        <v>4.0000000000000001E-3</v>
      </c>
      <c r="R17" s="166"/>
      <c r="S17" s="166"/>
      <c r="T17" s="167">
        <v>0.35</v>
      </c>
      <c r="U17" s="166">
        <f>ROUND(E17*T17,2)</f>
        <v>0.7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104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ht="22.5" outlineLevel="1" x14ac:dyDescent="0.2">
      <c r="A18" s="157">
        <v>8</v>
      </c>
      <c r="B18" s="163" t="s">
        <v>206</v>
      </c>
      <c r="C18" s="197" t="s">
        <v>205</v>
      </c>
      <c r="D18" s="165" t="s">
        <v>119</v>
      </c>
      <c r="E18" s="171">
        <v>7.5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4.8999999999999998E-4</v>
      </c>
      <c r="O18" s="166">
        <f>ROUND(E18*N18,5)</f>
        <v>3.6800000000000001E-3</v>
      </c>
      <c r="P18" s="166">
        <v>2.7E-2</v>
      </c>
      <c r="Q18" s="166">
        <f>ROUND(E18*P18,5)</f>
        <v>0.20250000000000001</v>
      </c>
      <c r="R18" s="166"/>
      <c r="S18" s="166"/>
      <c r="T18" s="167">
        <v>0.42199999999999999</v>
      </c>
      <c r="U18" s="166">
        <f>ROUND(E18*T18,2)</f>
        <v>3.17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104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9</v>
      </c>
      <c r="B19" s="163" t="s">
        <v>110</v>
      </c>
      <c r="C19" s="197" t="s">
        <v>111</v>
      </c>
      <c r="D19" s="165" t="s">
        <v>112</v>
      </c>
      <c r="E19" s="171">
        <v>0.20100000000000001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0</v>
      </c>
      <c r="O19" s="166">
        <f>ROUND(E19*N19,5)</f>
        <v>0</v>
      </c>
      <c r="P19" s="166">
        <v>0</v>
      </c>
      <c r="Q19" s="166">
        <f>ROUND(E19*P19,5)</f>
        <v>0</v>
      </c>
      <c r="R19" s="166"/>
      <c r="S19" s="166"/>
      <c r="T19" s="167">
        <v>0.94</v>
      </c>
      <c r="U19" s="166">
        <f>ROUND(E19*T19,2)</f>
        <v>0.19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104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ht="22.5" outlineLevel="1" x14ac:dyDescent="0.2">
      <c r="A20" s="157">
        <v>10</v>
      </c>
      <c r="B20" s="163" t="s">
        <v>113</v>
      </c>
      <c r="C20" s="197" t="s">
        <v>114</v>
      </c>
      <c r="D20" s="165" t="s">
        <v>112</v>
      </c>
      <c r="E20" s="171">
        <v>0.20100000000000001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0</v>
      </c>
      <c r="O20" s="166">
        <f>ROUND(E20*N20,5)</f>
        <v>0</v>
      </c>
      <c r="P20" s="166">
        <v>0</v>
      </c>
      <c r="Q20" s="166">
        <f>ROUND(E20*P20,5)</f>
        <v>0</v>
      </c>
      <c r="R20" s="166"/>
      <c r="S20" s="166"/>
      <c r="T20" s="167">
        <v>0.49</v>
      </c>
      <c r="U20" s="166">
        <f>ROUND(E20*T20,2)</f>
        <v>0.1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104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11</v>
      </c>
      <c r="B21" s="163" t="s">
        <v>115</v>
      </c>
      <c r="C21" s="197" t="s">
        <v>116</v>
      </c>
      <c r="D21" s="165" t="s">
        <v>112</v>
      </c>
      <c r="E21" s="171">
        <v>0.20100000000000001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0</v>
      </c>
      <c r="U21" s="166">
        <f>ROUND(E21*T21,2)</f>
        <v>0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104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x14ac:dyDescent="0.2">
      <c r="A22" s="158" t="s">
        <v>99</v>
      </c>
      <c r="B22" s="164" t="s">
        <v>174</v>
      </c>
      <c r="C22" s="198" t="s">
        <v>173</v>
      </c>
      <c r="D22" s="168"/>
      <c r="E22" s="172"/>
      <c r="F22" s="175"/>
      <c r="G22" s="175">
        <f>SUMIF(AE23:AE25,"&lt;&gt;NOR",G23:G25)</f>
        <v>0</v>
      </c>
      <c r="H22" s="175"/>
      <c r="I22" s="175">
        <f>SUM(I23:I25)</f>
        <v>0</v>
      </c>
      <c r="J22" s="175"/>
      <c r="K22" s="175">
        <f>SUM(K23:K25)</f>
        <v>0</v>
      </c>
      <c r="L22" s="175"/>
      <c r="M22" s="175">
        <f>SUM(M23:M25)</f>
        <v>0</v>
      </c>
      <c r="N22" s="169"/>
      <c r="O22" s="169">
        <f>SUM(O23:O25)</f>
        <v>8.2000000000000007E-3</v>
      </c>
      <c r="P22" s="169"/>
      <c r="Q22" s="169">
        <f>SUM(Q23:Q25)</f>
        <v>0</v>
      </c>
      <c r="R22" s="169"/>
      <c r="S22" s="169"/>
      <c r="T22" s="170"/>
      <c r="U22" s="169">
        <f>SUM(U23:U25)</f>
        <v>2.4299999999999997</v>
      </c>
      <c r="AE22" t="s">
        <v>100</v>
      </c>
    </row>
    <row r="23" spans="1:60" outlineLevel="1" x14ac:dyDescent="0.2">
      <c r="A23" s="157">
        <v>12</v>
      </c>
      <c r="B23" s="163" t="s">
        <v>204</v>
      </c>
      <c r="C23" s="197" t="s">
        <v>203</v>
      </c>
      <c r="D23" s="165" t="s">
        <v>143</v>
      </c>
      <c r="E23" s="171">
        <v>2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6">
        <v>2.0500000000000002E-3</v>
      </c>
      <c r="O23" s="166">
        <f>ROUND(E23*N23,5)</f>
        <v>4.1000000000000003E-3</v>
      </c>
      <c r="P23" s="166">
        <v>0</v>
      </c>
      <c r="Q23" s="166">
        <f>ROUND(E23*P23,5)</f>
        <v>0</v>
      </c>
      <c r="R23" s="166"/>
      <c r="S23" s="166"/>
      <c r="T23" s="167">
        <v>0.60699999999999998</v>
      </c>
      <c r="U23" s="166">
        <f>ROUND(E23*T23,2)</f>
        <v>1.21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104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2.5" outlineLevel="1" x14ac:dyDescent="0.2">
      <c r="A24" s="157">
        <v>13</v>
      </c>
      <c r="B24" s="163" t="s">
        <v>134</v>
      </c>
      <c r="C24" s="197" t="s">
        <v>202</v>
      </c>
      <c r="D24" s="165" t="s">
        <v>143</v>
      </c>
      <c r="E24" s="171">
        <v>2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66">
        <v>2.0500000000000002E-3</v>
      </c>
      <c r="O24" s="166">
        <f>ROUND(E24*N24,5)</f>
        <v>4.1000000000000003E-3</v>
      </c>
      <c r="P24" s="166">
        <v>0</v>
      </c>
      <c r="Q24" s="166">
        <f>ROUND(E24*P24,5)</f>
        <v>0</v>
      </c>
      <c r="R24" s="166"/>
      <c r="S24" s="166"/>
      <c r="T24" s="167">
        <v>0.60699999999999998</v>
      </c>
      <c r="U24" s="166">
        <f>ROUND(E24*T24,2)</f>
        <v>1.21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136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14</v>
      </c>
      <c r="B25" s="163" t="s">
        <v>201</v>
      </c>
      <c r="C25" s="197" t="s">
        <v>200</v>
      </c>
      <c r="D25" s="165" t="s">
        <v>112</v>
      </c>
      <c r="E25" s="171">
        <v>8.0000000000000002E-3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66">
        <v>0</v>
      </c>
      <c r="O25" s="166">
        <f>ROUND(E25*N25,5)</f>
        <v>0</v>
      </c>
      <c r="P25" s="166">
        <v>0</v>
      </c>
      <c r="Q25" s="166">
        <f>ROUND(E25*P25,5)</f>
        <v>0</v>
      </c>
      <c r="R25" s="166"/>
      <c r="S25" s="166"/>
      <c r="T25" s="167">
        <v>1.831</v>
      </c>
      <c r="U25" s="166">
        <f>ROUND(E25*T25,2)</f>
        <v>0.01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104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x14ac:dyDescent="0.2">
      <c r="A26" s="158" t="s">
        <v>99</v>
      </c>
      <c r="B26" s="164" t="s">
        <v>62</v>
      </c>
      <c r="C26" s="198" t="s">
        <v>63</v>
      </c>
      <c r="D26" s="168"/>
      <c r="E26" s="172"/>
      <c r="F26" s="175"/>
      <c r="G26" s="175">
        <f>SUMIF(AE27:AE37,"&lt;&gt;NOR",G27:G37)</f>
        <v>0</v>
      </c>
      <c r="H26" s="175"/>
      <c r="I26" s="175">
        <f>SUM(I27:I37)</f>
        <v>0</v>
      </c>
      <c r="J26" s="175"/>
      <c r="K26" s="175">
        <f>SUM(K27:K37)</f>
        <v>0</v>
      </c>
      <c r="L26" s="175"/>
      <c r="M26" s="175">
        <f>SUM(M27:M37)</f>
        <v>0</v>
      </c>
      <c r="N26" s="169"/>
      <c r="O26" s="169">
        <f>SUM(O27:O37)</f>
        <v>0.14193000000000003</v>
      </c>
      <c r="P26" s="169"/>
      <c r="Q26" s="169">
        <f>SUM(Q27:Q37)</f>
        <v>1.9199999999999998E-2</v>
      </c>
      <c r="R26" s="169"/>
      <c r="S26" s="169"/>
      <c r="T26" s="170"/>
      <c r="U26" s="169">
        <f>SUM(U27:U37)</f>
        <v>18.03</v>
      </c>
      <c r="AE26" t="s">
        <v>100</v>
      </c>
    </row>
    <row r="27" spans="1:60" ht="22.5" outlineLevel="1" x14ac:dyDescent="0.2">
      <c r="A27" s="157">
        <v>15</v>
      </c>
      <c r="B27" s="163" t="s">
        <v>199</v>
      </c>
      <c r="C27" s="197" t="s">
        <v>198</v>
      </c>
      <c r="D27" s="165" t="s">
        <v>119</v>
      </c>
      <c r="E27" s="171">
        <v>6</v>
      </c>
      <c r="F27" s="173"/>
      <c r="G27" s="174">
        <f t="shared" ref="G27:G37" si="0">ROUND(E27*F27,2)</f>
        <v>0</v>
      </c>
      <c r="H27" s="173"/>
      <c r="I27" s="174">
        <f t="shared" ref="I27:I37" si="1">ROUND(E27*H27,2)</f>
        <v>0</v>
      </c>
      <c r="J27" s="173"/>
      <c r="K27" s="174">
        <f t="shared" ref="K27:K37" si="2">ROUND(E27*J27,2)</f>
        <v>0</v>
      </c>
      <c r="L27" s="174">
        <v>21</v>
      </c>
      <c r="M27" s="174">
        <f t="shared" ref="M27:M37" si="3">G27*(1+L27/100)</f>
        <v>0</v>
      </c>
      <c r="N27" s="166">
        <v>2.0000000000000002E-5</v>
      </c>
      <c r="O27" s="166">
        <f t="shared" ref="O27:O37" si="4">ROUND(E27*N27,5)</f>
        <v>1.2E-4</v>
      </c>
      <c r="P27" s="166">
        <v>3.2000000000000002E-3</v>
      </c>
      <c r="Q27" s="166">
        <f t="shared" ref="Q27:Q37" si="5">ROUND(E27*P27,5)</f>
        <v>1.9199999999999998E-2</v>
      </c>
      <c r="R27" s="166"/>
      <c r="S27" s="166"/>
      <c r="T27" s="167">
        <v>5.2999999999999999E-2</v>
      </c>
      <c r="U27" s="166">
        <f t="shared" ref="U27:U37" si="6">ROUND(E27*T27,2)</f>
        <v>0.32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104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>
        <v>16</v>
      </c>
      <c r="B28" s="163" t="s">
        <v>113</v>
      </c>
      <c r="C28" s="197" t="s">
        <v>148</v>
      </c>
      <c r="D28" s="165" t="s">
        <v>112</v>
      </c>
      <c r="E28" s="171">
        <v>0.19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0</v>
      </c>
      <c r="O28" s="166">
        <f t="shared" si="4"/>
        <v>0</v>
      </c>
      <c r="P28" s="166">
        <v>0</v>
      </c>
      <c r="Q28" s="166">
        <f t="shared" si="5"/>
        <v>0</v>
      </c>
      <c r="R28" s="166"/>
      <c r="S28" s="166"/>
      <c r="T28" s="167">
        <v>0.49</v>
      </c>
      <c r="U28" s="166">
        <f t="shared" si="6"/>
        <v>0.09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104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17</v>
      </c>
      <c r="B29" s="163" t="s">
        <v>120</v>
      </c>
      <c r="C29" s="197" t="s">
        <v>121</v>
      </c>
      <c r="D29" s="165" t="s">
        <v>109</v>
      </c>
      <c r="E29" s="171">
        <v>12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0</v>
      </c>
      <c r="O29" s="166">
        <f t="shared" si="4"/>
        <v>0</v>
      </c>
      <c r="P29" s="166">
        <v>0</v>
      </c>
      <c r="Q29" s="166">
        <f t="shared" si="5"/>
        <v>0</v>
      </c>
      <c r="R29" s="166"/>
      <c r="S29" s="166"/>
      <c r="T29" s="167">
        <v>0.23</v>
      </c>
      <c r="U29" s="166">
        <f t="shared" si="6"/>
        <v>2.76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104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18</v>
      </c>
      <c r="B30" s="163" t="s">
        <v>122</v>
      </c>
      <c r="C30" s="197" t="s">
        <v>123</v>
      </c>
      <c r="D30" s="165" t="s">
        <v>109</v>
      </c>
      <c r="E30" s="171">
        <v>8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1.25E-3</v>
      </c>
      <c r="O30" s="166">
        <f t="shared" si="4"/>
        <v>0.01</v>
      </c>
      <c r="P30" s="166">
        <v>0</v>
      </c>
      <c r="Q30" s="166">
        <f t="shared" si="5"/>
        <v>0</v>
      </c>
      <c r="R30" s="166"/>
      <c r="S30" s="166"/>
      <c r="T30" s="167">
        <v>0.3</v>
      </c>
      <c r="U30" s="166">
        <f t="shared" si="6"/>
        <v>2.4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104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>
        <v>19</v>
      </c>
      <c r="B31" s="163" t="s">
        <v>122</v>
      </c>
      <c r="C31" s="197" t="s">
        <v>197</v>
      </c>
      <c r="D31" s="165" t="s">
        <v>109</v>
      </c>
      <c r="E31" s="171">
        <v>3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1.25E-3</v>
      </c>
      <c r="O31" s="166">
        <f t="shared" si="4"/>
        <v>3.7499999999999999E-3</v>
      </c>
      <c r="P31" s="166">
        <v>0</v>
      </c>
      <c r="Q31" s="166">
        <f t="shared" si="5"/>
        <v>0</v>
      </c>
      <c r="R31" s="166"/>
      <c r="S31" s="166"/>
      <c r="T31" s="167">
        <v>0.3</v>
      </c>
      <c r="U31" s="166">
        <f t="shared" si="6"/>
        <v>0.9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104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20</v>
      </c>
      <c r="B32" s="163" t="s">
        <v>196</v>
      </c>
      <c r="C32" s="197" t="s">
        <v>195</v>
      </c>
      <c r="D32" s="165" t="s">
        <v>109</v>
      </c>
      <c r="E32" s="171">
        <v>4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21</v>
      </c>
      <c r="M32" s="174">
        <f t="shared" si="3"/>
        <v>0</v>
      </c>
      <c r="N32" s="166">
        <v>2.9999999999999997E-4</v>
      </c>
      <c r="O32" s="166">
        <f t="shared" si="4"/>
        <v>1.1999999999999999E-3</v>
      </c>
      <c r="P32" s="166">
        <v>0</v>
      </c>
      <c r="Q32" s="166">
        <f t="shared" si="5"/>
        <v>0</v>
      </c>
      <c r="R32" s="166"/>
      <c r="S32" s="166"/>
      <c r="T32" s="167">
        <v>0.15390000000000001</v>
      </c>
      <c r="U32" s="166">
        <f t="shared" si="6"/>
        <v>0.62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104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ht="22.5" outlineLevel="1" x14ac:dyDescent="0.2">
      <c r="A33" s="157">
        <v>21</v>
      </c>
      <c r="B33" s="163" t="s">
        <v>194</v>
      </c>
      <c r="C33" s="197" t="s">
        <v>193</v>
      </c>
      <c r="D33" s="165" t="s">
        <v>119</v>
      </c>
      <c r="E33" s="171">
        <v>18</v>
      </c>
      <c r="F33" s="173"/>
      <c r="G33" s="174">
        <f t="shared" si="0"/>
        <v>0</v>
      </c>
      <c r="H33" s="173"/>
      <c r="I33" s="174">
        <f t="shared" si="1"/>
        <v>0</v>
      </c>
      <c r="J33" s="173"/>
      <c r="K33" s="174">
        <f t="shared" si="2"/>
        <v>0</v>
      </c>
      <c r="L33" s="174">
        <v>21</v>
      </c>
      <c r="M33" s="174">
        <f t="shared" si="3"/>
        <v>0</v>
      </c>
      <c r="N33" s="166">
        <v>6.5700000000000003E-3</v>
      </c>
      <c r="O33" s="166">
        <f t="shared" si="4"/>
        <v>0.11826</v>
      </c>
      <c r="P33" s="166">
        <v>0</v>
      </c>
      <c r="Q33" s="166">
        <f t="shared" si="5"/>
        <v>0</v>
      </c>
      <c r="R33" s="166"/>
      <c r="S33" s="166"/>
      <c r="T33" s="167">
        <v>0.36799999999999999</v>
      </c>
      <c r="U33" s="166">
        <f t="shared" si="6"/>
        <v>6.62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104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 x14ac:dyDescent="0.2">
      <c r="A34" s="157">
        <v>22</v>
      </c>
      <c r="B34" s="163" t="s">
        <v>192</v>
      </c>
      <c r="C34" s="197" t="s">
        <v>191</v>
      </c>
      <c r="D34" s="165" t="s">
        <v>119</v>
      </c>
      <c r="E34" s="171">
        <v>9</v>
      </c>
      <c r="F34" s="173"/>
      <c r="G34" s="174">
        <f t="shared" si="0"/>
        <v>0</v>
      </c>
      <c r="H34" s="173"/>
      <c r="I34" s="174">
        <f t="shared" si="1"/>
        <v>0</v>
      </c>
      <c r="J34" s="173"/>
      <c r="K34" s="174">
        <f t="shared" si="2"/>
        <v>0</v>
      </c>
      <c r="L34" s="174">
        <v>21</v>
      </c>
      <c r="M34" s="174">
        <f t="shared" si="3"/>
        <v>0</v>
      </c>
      <c r="N34" s="166">
        <v>7.6000000000000004E-4</v>
      </c>
      <c r="O34" s="166">
        <f t="shared" si="4"/>
        <v>6.8399999999999997E-3</v>
      </c>
      <c r="P34" s="166">
        <v>0</v>
      </c>
      <c r="Q34" s="166">
        <f t="shared" si="5"/>
        <v>0</v>
      </c>
      <c r="R34" s="166"/>
      <c r="S34" s="166"/>
      <c r="T34" s="167">
        <v>0.29737999999999998</v>
      </c>
      <c r="U34" s="166">
        <f t="shared" si="6"/>
        <v>2.68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104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ht="22.5" outlineLevel="1" x14ac:dyDescent="0.2">
      <c r="A35" s="157">
        <v>23</v>
      </c>
      <c r="B35" s="163" t="s">
        <v>190</v>
      </c>
      <c r="C35" s="197" t="s">
        <v>189</v>
      </c>
      <c r="D35" s="165" t="s">
        <v>119</v>
      </c>
      <c r="E35" s="171">
        <v>2</v>
      </c>
      <c r="F35" s="173"/>
      <c r="G35" s="174">
        <f t="shared" si="0"/>
        <v>0</v>
      </c>
      <c r="H35" s="173"/>
      <c r="I35" s="174">
        <f t="shared" si="1"/>
        <v>0</v>
      </c>
      <c r="J35" s="173"/>
      <c r="K35" s="174">
        <f t="shared" si="2"/>
        <v>0</v>
      </c>
      <c r="L35" s="174">
        <v>21</v>
      </c>
      <c r="M35" s="174">
        <f t="shared" si="3"/>
        <v>0</v>
      </c>
      <c r="N35" s="166">
        <v>8.8000000000000003E-4</v>
      </c>
      <c r="O35" s="166">
        <f t="shared" si="4"/>
        <v>1.7600000000000001E-3</v>
      </c>
      <c r="P35" s="166">
        <v>0</v>
      </c>
      <c r="Q35" s="166">
        <f t="shared" si="5"/>
        <v>0</v>
      </c>
      <c r="R35" s="166"/>
      <c r="S35" s="166"/>
      <c r="T35" s="167">
        <v>0.30737999999999999</v>
      </c>
      <c r="U35" s="166">
        <f t="shared" si="6"/>
        <v>0.61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104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24</v>
      </c>
      <c r="B36" s="163" t="s">
        <v>124</v>
      </c>
      <c r="C36" s="197" t="s">
        <v>125</v>
      </c>
      <c r="D36" s="165" t="s">
        <v>119</v>
      </c>
      <c r="E36" s="171">
        <v>29</v>
      </c>
      <c r="F36" s="173"/>
      <c r="G36" s="174">
        <f t="shared" si="0"/>
        <v>0</v>
      </c>
      <c r="H36" s="173"/>
      <c r="I36" s="174">
        <f t="shared" si="1"/>
        <v>0</v>
      </c>
      <c r="J36" s="173"/>
      <c r="K36" s="174">
        <f t="shared" si="2"/>
        <v>0</v>
      </c>
      <c r="L36" s="174">
        <v>21</v>
      </c>
      <c r="M36" s="174">
        <f t="shared" si="3"/>
        <v>0</v>
      </c>
      <c r="N36" s="166">
        <v>0</v>
      </c>
      <c r="O36" s="166">
        <f t="shared" si="4"/>
        <v>0</v>
      </c>
      <c r="P36" s="166">
        <v>0</v>
      </c>
      <c r="Q36" s="166">
        <f t="shared" si="5"/>
        <v>0</v>
      </c>
      <c r="R36" s="166"/>
      <c r="S36" s="166"/>
      <c r="T36" s="167">
        <v>1.7999999999999999E-2</v>
      </c>
      <c r="U36" s="166">
        <f t="shared" si="6"/>
        <v>0.52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104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25</v>
      </c>
      <c r="B37" s="163" t="s">
        <v>126</v>
      </c>
      <c r="C37" s="197" t="s">
        <v>127</v>
      </c>
      <c r="D37" s="165" t="s">
        <v>112</v>
      </c>
      <c r="E37" s="171">
        <v>0.14199999999999999</v>
      </c>
      <c r="F37" s="173"/>
      <c r="G37" s="174">
        <f t="shared" si="0"/>
        <v>0</v>
      </c>
      <c r="H37" s="173"/>
      <c r="I37" s="174">
        <f t="shared" si="1"/>
        <v>0</v>
      </c>
      <c r="J37" s="173"/>
      <c r="K37" s="174">
        <f t="shared" si="2"/>
        <v>0</v>
      </c>
      <c r="L37" s="174">
        <v>21</v>
      </c>
      <c r="M37" s="174">
        <f t="shared" si="3"/>
        <v>0</v>
      </c>
      <c r="N37" s="166">
        <v>0</v>
      </c>
      <c r="O37" s="166">
        <f t="shared" si="4"/>
        <v>0</v>
      </c>
      <c r="P37" s="166">
        <v>0</v>
      </c>
      <c r="Q37" s="166">
        <f t="shared" si="5"/>
        <v>0</v>
      </c>
      <c r="R37" s="166"/>
      <c r="S37" s="166"/>
      <c r="T37" s="167">
        <v>3.5630000000000002</v>
      </c>
      <c r="U37" s="166">
        <f t="shared" si="6"/>
        <v>0.51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104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x14ac:dyDescent="0.2">
      <c r="A38" s="158" t="s">
        <v>99</v>
      </c>
      <c r="B38" s="164" t="s">
        <v>64</v>
      </c>
      <c r="C38" s="198" t="s">
        <v>65</v>
      </c>
      <c r="D38" s="168"/>
      <c r="E38" s="172"/>
      <c r="F38" s="175"/>
      <c r="G38" s="175">
        <f>SUMIF(AE39:AE45,"&lt;&gt;NOR",G39:G45)</f>
        <v>0</v>
      </c>
      <c r="H38" s="175"/>
      <c r="I38" s="175">
        <f>SUM(I39:I45)</f>
        <v>0</v>
      </c>
      <c r="J38" s="175"/>
      <c r="K38" s="175">
        <f>SUM(K39:K45)</f>
        <v>0</v>
      </c>
      <c r="L38" s="175"/>
      <c r="M38" s="175">
        <f>SUM(M39:M45)</f>
        <v>0</v>
      </c>
      <c r="N38" s="169"/>
      <c r="O38" s="169">
        <f>SUM(O39:O45)</f>
        <v>1.6999999999999999E-3</v>
      </c>
      <c r="P38" s="169"/>
      <c r="Q38" s="169">
        <f>SUM(Q39:Q45)</f>
        <v>1.8E-3</v>
      </c>
      <c r="R38" s="169"/>
      <c r="S38" s="169"/>
      <c r="T38" s="170"/>
      <c r="U38" s="169">
        <f>SUM(U39:U45)</f>
        <v>2.59</v>
      </c>
      <c r="AE38" t="s">
        <v>100</v>
      </c>
    </row>
    <row r="39" spans="1:60" ht="22.5" outlineLevel="1" x14ac:dyDescent="0.2">
      <c r="A39" s="157">
        <v>26</v>
      </c>
      <c r="B39" s="163" t="s">
        <v>188</v>
      </c>
      <c r="C39" s="197" t="s">
        <v>187</v>
      </c>
      <c r="D39" s="165" t="s">
        <v>109</v>
      </c>
      <c r="E39" s="171">
        <v>4</v>
      </c>
      <c r="F39" s="173"/>
      <c r="G39" s="174">
        <f t="shared" ref="G39:G45" si="7">ROUND(E39*F39,2)</f>
        <v>0</v>
      </c>
      <c r="H39" s="173"/>
      <c r="I39" s="174">
        <f t="shared" ref="I39:I45" si="8">ROUND(E39*H39,2)</f>
        <v>0</v>
      </c>
      <c r="J39" s="173"/>
      <c r="K39" s="174">
        <f t="shared" ref="K39:K45" si="9">ROUND(E39*J39,2)</f>
        <v>0</v>
      </c>
      <c r="L39" s="174">
        <v>21</v>
      </c>
      <c r="M39" s="174">
        <f t="shared" ref="M39:M45" si="10">G39*(1+L39/100)</f>
        <v>0</v>
      </c>
      <c r="N39" s="166">
        <v>9.0000000000000006E-5</v>
      </c>
      <c r="O39" s="166">
        <f t="shared" ref="O39:O45" si="11">ROUND(E39*N39,5)</f>
        <v>3.6000000000000002E-4</v>
      </c>
      <c r="P39" s="166">
        <v>4.4999999999999999E-4</v>
      </c>
      <c r="Q39" s="166">
        <f t="shared" ref="Q39:Q45" si="12">ROUND(E39*P39,5)</f>
        <v>1.8E-3</v>
      </c>
      <c r="R39" s="166"/>
      <c r="S39" s="166"/>
      <c r="T39" s="167">
        <v>0.16600000000000001</v>
      </c>
      <c r="U39" s="166">
        <f t="shared" ref="U39:U45" si="13">ROUND(E39*T39,2)</f>
        <v>0.66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104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27</v>
      </c>
      <c r="B40" s="163" t="s">
        <v>128</v>
      </c>
      <c r="C40" s="197" t="s">
        <v>129</v>
      </c>
      <c r="D40" s="165" t="s">
        <v>109</v>
      </c>
      <c r="E40" s="171">
        <v>4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2.5999999999999998E-4</v>
      </c>
      <c r="O40" s="166">
        <f t="shared" si="11"/>
        <v>1.0399999999999999E-3</v>
      </c>
      <c r="P40" s="166">
        <v>0</v>
      </c>
      <c r="Q40" s="166">
        <f t="shared" si="12"/>
        <v>0</v>
      </c>
      <c r="R40" s="166"/>
      <c r="S40" s="166"/>
      <c r="T40" s="167">
        <v>7.0000000000000007E-2</v>
      </c>
      <c r="U40" s="166">
        <f t="shared" si="13"/>
        <v>0.28000000000000003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104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22.5" outlineLevel="1" x14ac:dyDescent="0.2">
      <c r="A41" s="157">
        <v>28</v>
      </c>
      <c r="B41" s="163" t="s">
        <v>130</v>
      </c>
      <c r="C41" s="197" t="s">
        <v>186</v>
      </c>
      <c r="D41" s="165" t="s">
        <v>109</v>
      </c>
      <c r="E41" s="171">
        <v>3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0.19</v>
      </c>
      <c r="U41" s="166">
        <f t="shared" si="13"/>
        <v>0.56999999999999995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104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 t="s">
        <v>185</v>
      </c>
      <c r="C42" s="197" t="s">
        <v>184</v>
      </c>
      <c r="D42" s="165" t="s">
        <v>109</v>
      </c>
      <c r="E42" s="171">
        <v>1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0</v>
      </c>
      <c r="O42" s="166">
        <f t="shared" si="11"/>
        <v>0</v>
      </c>
      <c r="P42" s="166">
        <v>0</v>
      </c>
      <c r="Q42" s="166">
        <f t="shared" si="12"/>
        <v>0</v>
      </c>
      <c r="R42" s="166"/>
      <c r="S42" s="166"/>
      <c r="T42" s="167">
        <v>8.2000000000000003E-2</v>
      </c>
      <c r="U42" s="166">
        <f t="shared" si="13"/>
        <v>0.08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104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30</v>
      </c>
      <c r="B43" s="163" t="s">
        <v>132</v>
      </c>
      <c r="C43" s="197" t="s">
        <v>133</v>
      </c>
      <c r="D43" s="165" t="s">
        <v>109</v>
      </c>
      <c r="E43" s="171">
        <v>5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0</v>
      </c>
      <c r="O43" s="166">
        <f t="shared" si="11"/>
        <v>0</v>
      </c>
      <c r="P43" s="166">
        <v>0</v>
      </c>
      <c r="Q43" s="166">
        <f t="shared" si="12"/>
        <v>0</v>
      </c>
      <c r="R43" s="166"/>
      <c r="S43" s="166"/>
      <c r="T43" s="167">
        <v>0.16500000000000001</v>
      </c>
      <c r="U43" s="166">
        <f t="shared" si="13"/>
        <v>0.83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104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57">
        <v>31</v>
      </c>
      <c r="B44" s="163" t="s">
        <v>134</v>
      </c>
      <c r="C44" s="197" t="s">
        <v>183</v>
      </c>
      <c r="D44" s="165" t="s">
        <v>109</v>
      </c>
      <c r="E44" s="171">
        <v>1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6">
        <v>2.9999999999999997E-4</v>
      </c>
      <c r="O44" s="166">
        <f t="shared" si="11"/>
        <v>2.9999999999999997E-4</v>
      </c>
      <c r="P44" s="166">
        <v>0</v>
      </c>
      <c r="Q44" s="166">
        <f t="shared" si="12"/>
        <v>0</v>
      </c>
      <c r="R44" s="166"/>
      <c r="S44" s="166"/>
      <c r="T44" s="167">
        <v>0.16500000000000001</v>
      </c>
      <c r="U44" s="166">
        <f t="shared" si="13"/>
        <v>0.17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136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32</v>
      </c>
      <c r="B45" s="163" t="s">
        <v>139</v>
      </c>
      <c r="C45" s="197" t="s">
        <v>140</v>
      </c>
      <c r="D45" s="165" t="s">
        <v>112</v>
      </c>
      <c r="E45" s="171">
        <v>2E-3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6">
        <v>0</v>
      </c>
      <c r="O45" s="166">
        <f t="shared" si="11"/>
        <v>0</v>
      </c>
      <c r="P45" s="166">
        <v>0</v>
      </c>
      <c r="Q45" s="166">
        <f t="shared" si="12"/>
        <v>0</v>
      </c>
      <c r="R45" s="166"/>
      <c r="S45" s="166"/>
      <c r="T45" s="167">
        <v>2.351</v>
      </c>
      <c r="U45" s="166">
        <f t="shared" si="13"/>
        <v>0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104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x14ac:dyDescent="0.2">
      <c r="A46" s="158" t="s">
        <v>99</v>
      </c>
      <c r="B46" s="164" t="s">
        <v>66</v>
      </c>
      <c r="C46" s="198" t="s">
        <v>67</v>
      </c>
      <c r="D46" s="168"/>
      <c r="E46" s="172"/>
      <c r="F46" s="175"/>
      <c r="G46" s="175">
        <f>SUMIF(AE47:AE57,"&lt;&gt;NOR",G47:G57)</f>
        <v>0</v>
      </c>
      <c r="H46" s="175"/>
      <c r="I46" s="175">
        <f>SUM(I47:I57)</f>
        <v>0</v>
      </c>
      <c r="J46" s="175"/>
      <c r="K46" s="175">
        <f>SUM(K47:K57)</f>
        <v>0</v>
      </c>
      <c r="L46" s="175"/>
      <c r="M46" s="175">
        <f>SUM(M47:M57)</f>
        <v>0</v>
      </c>
      <c r="N46" s="169"/>
      <c r="O46" s="169">
        <f>SUM(O47:O57)</f>
        <v>0.11599999999999999</v>
      </c>
      <c r="P46" s="169"/>
      <c r="Q46" s="169">
        <f>SUM(Q47:Q57)</f>
        <v>1.73448</v>
      </c>
      <c r="R46" s="169"/>
      <c r="S46" s="169"/>
      <c r="T46" s="170"/>
      <c r="U46" s="169">
        <f>SUM(U47:U57)</f>
        <v>26.720000000000002</v>
      </c>
      <c r="AE46" t="s">
        <v>100</v>
      </c>
    </row>
    <row r="47" spans="1:60" outlineLevel="1" x14ac:dyDescent="0.2">
      <c r="A47" s="157">
        <v>33</v>
      </c>
      <c r="B47" s="163" t="s">
        <v>141</v>
      </c>
      <c r="C47" s="197" t="s">
        <v>142</v>
      </c>
      <c r="D47" s="165" t="s">
        <v>143</v>
      </c>
      <c r="E47" s="171">
        <v>39.6</v>
      </c>
      <c r="F47" s="173"/>
      <c r="G47" s="174">
        <f t="shared" ref="G47:G57" si="14">ROUND(E47*F47,2)</f>
        <v>0</v>
      </c>
      <c r="H47" s="173"/>
      <c r="I47" s="174">
        <f t="shared" ref="I47:I57" si="15">ROUND(E47*H47,2)</f>
        <v>0</v>
      </c>
      <c r="J47" s="173"/>
      <c r="K47" s="174">
        <f t="shared" ref="K47:K57" si="16">ROUND(E47*J47,2)</f>
        <v>0</v>
      </c>
      <c r="L47" s="174">
        <v>21</v>
      </c>
      <c r="M47" s="174">
        <f t="shared" ref="M47:M57" si="17">G47*(1+L47/100)</f>
        <v>0</v>
      </c>
      <c r="N47" s="166">
        <v>0</v>
      </c>
      <c r="O47" s="166">
        <f t="shared" ref="O47:O57" si="18">ROUND(E47*N47,5)</f>
        <v>0</v>
      </c>
      <c r="P47" s="166">
        <v>4.3799999999999999E-2</v>
      </c>
      <c r="Q47" s="166">
        <f t="shared" ref="Q47:Q57" si="19">ROUND(E47*P47,5)</f>
        <v>1.73448</v>
      </c>
      <c r="R47" s="166"/>
      <c r="S47" s="166"/>
      <c r="T47" s="167">
        <v>8.2000000000000003E-2</v>
      </c>
      <c r="U47" s="166">
        <f t="shared" ref="U47:U57" si="20">ROUND(E47*T47,2)</f>
        <v>3.25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104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>
        <v>34</v>
      </c>
      <c r="B48" s="163" t="s">
        <v>146</v>
      </c>
      <c r="C48" s="197" t="s">
        <v>147</v>
      </c>
      <c r="D48" s="165" t="s">
        <v>112</v>
      </c>
      <c r="E48" s="171">
        <v>1.7350000000000001</v>
      </c>
      <c r="F48" s="173"/>
      <c r="G48" s="174">
        <f t="shared" si="14"/>
        <v>0</v>
      </c>
      <c r="H48" s="173"/>
      <c r="I48" s="174">
        <f t="shared" si="15"/>
        <v>0</v>
      </c>
      <c r="J48" s="173"/>
      <c r="K48" s="174">
        <f t="shared" si="16"/>
        <v>0</v>
      </c>
      <c r="L48" s="174">
        <v>21</v>
      </c>
      <c r="M48" s="174">
        <f t="shared" si="17"/>
        <v>0</v>
      </c>
      <c r="N48" s="166">
        <v>0</v>
      </c>
      <c r="O48" s="166">
        <f t="shared" si="18"/>
        <v>0</v>
      </c>
      <c r="P48" s="166">
        <v>0</v>
      </c>
      <c r="Q48" s="166">
        <f t="shared" si="19"/>
        <v>0</v>
      </c>
      <c r="R48" s="166"/>
      <c r="S48" s="166"/>
      <c r="T48" s="167">
        <v>3.7349999999999999</v>
      </c>
      <c r="U48" s="166">
        <f t="shared" si="20"/>
        <v>6.48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104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22.5" outlineLevel="1" x14ac:dyDescent="0.2">
      <c r="A49" s="157">
        <v>35</v>
      </c>
      <c r="B49" s="163" t="s">
        <v>113</v>
      </c>
      <c r="C49" s="197" t="s">
        <v>148</v>
      </c>
      <c r="D49" s="165" t="s">
        <v>112</v>
      </c>
      <c r="E49" s="171">
        <v>1.7350000000000001</v>
      </c>
      <c r="F49" s="173"/>
      <c r="G49" s="174">
        <f t="shared" si="14"/>
        <v>0</v>
      </c>
      <c r="H49" s="173"/>
      <c r="I49" s="174">
        <f t="shared" si="15"/>
        <v>0</v>
      </c>
      <c r="J49" s="173"/>
      <c r="K49" s="174">
        <f t="shared" si="16"/>
        <v>0</v>
      </c>
      <c r="L49" s="174">
        <v>21</v>
      </c>
      <c r="M49" s="174">
        <f t="shared" si="17"/>
        <v>0</v>
      </c>
      <c r="N49" s="166">
        <v>0</v>
      </c>
      <c r="O49" s="166">
        <f t="shared" si="18"/>
        <v>0</v>
      </c>
      <c r="P49" s="166">
        <v>0</v>
      </c>
      <c r="Q49" s="166">
        <f t="shared" si="19"/>
        <v>0</v>
      </c>
      <c r="R49" s="166"/>
      <c r="S49" s="166"/>
      <c r="T49" s="167">
        <v>0.49</v>
      </c>
      <c r="U49" s="166">
        <f t="shared" si="20"/>
        <v>0.85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104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ht="22.5" outlineLevel="1" x14ac:dyDescent="0.2">
      <c r="A50" s="157">
        <v>36</v>
      </c>
      <c r="B50" s="163" t="s">
        <v>149</v>
      </c>
      <c r="C50" s="197" t="s">
        <v>150</v>
      </c>
      <c r="D50" s="165" t="s">
        <v>109</v>
      </c>
      <c r="E50" s="171">
        <v>6</v>
      </c>
      <c r="F50" s="173"/>
      <c r="G50" s="174">
        <f t="shared" si="14"/>
        <v>0</v>
      </c>
      <c r="H50" s="173"/>
      <c r="I50" s="174">
        <f t="shared" si="15"/>
        <v>0</v>
      </c>
      <c r="J50" s="173"/>
      <c r="K50" s="174">
        <f t="shared" si="16"/>
        <v>0</v>
      </c>
      <c r="L50" s="174">
        <v>21</v>
      </c>
      <c r="M50" s="174">
        <f t="shared" si="17"/>
        <v>0</v>
      </c>
      <c r="N50" s="166">
        <v>0</v>
      </c>
      <c r="O50" s="166">
        <f t="shared" si="18"/>
        <v>0</v>
      </c>
      <c r="P50" s="166">
        <v>0</v>
      </c>
      <c r="Q50" s="166">
        <f t="shared" si="19"/>
        <v>0</v>
      </c>
      <c r="R50" s="166"/>
      <c r="S50" s="166"/>
      <c r="T50" s="167">
        <v>1.008</v>
      </c>
      <c r="U50" s="166">
        <f t="shared" si="20"/>
        <v>6.05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104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22.5" outlineLevel="1" x14ac:dyDescent="0.2">
      <c r="A51" s="157">
        <v>37</v>
      </c>
      <c r="B51" s="163" t="s">
        <v>134</v>
      </c>
      <c r="C51" s="197" t="s">
        <v>182</v>
      </c>
      <c r="D51" s="165" t="s">
        <v>109</v>
      </c>
      <c r="E51" s="171">
        <v>2</v>
      </c>
      <c r="F51" s="173"/>
      <c r="G51" s="174">
        <f t="shared" si="14"/>
        <v>0</v>
      </c>
      <c r="H51" s="173"/>
      <c r="I51" s="174">
        <f t="shared" si="15"/>
        <v>0</v>
      </c>
      <c r="J51" s="173"/>
      <c r="K51" s="174">
        <f t="shared" si="16"/>
        <v>0</v>
      </c>
      <c r="L51" s="174">
        <v>21</v>
      </c>
      <c r="M51" s="174">
        <f t="shared" si="17"/>
        <v>0</v>
      </c>
      <c r="N51" s="166">
        <v>0.02</v>
      </c>
      <c r="O51" s="166">
        <f t="shared" si="18"/>
        <v>0.04</v>
      </c>
      <c r="P51" s="166">
        <v>0</v>
      </c>
      <c r="Q51" s="166">
        <f t="shared" si="19"/>
        <v>0</v>
      </c>
      <c r="R51" s="166"/>
      <c r="S51" s="166"/>
      <c r="T51" s="167">
        <v>1.008</v>
      </c>
      <c r="U51" s="166">
        <f t="shared" si="20"/>
        <v>2.02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136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22.5" outlineLevel="1" x14ac:dyDescent="0.2">
      <c r="A52" s="157">
        <v>38</v>
      </c>
      <c r="B52" s="163" t="s">
        <v>134</v>
      </c>
      <c r="C52" s="197" t="s">
        <v>181</v>
      </c>
      <c r="D52" s="165" t="s">
        <v>109</v>
      </c>
      <c r="E52" s="171">
        <v>1</v>
      </c>
      <c r="F52" s="173"/>
      <c r="G52" s="174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21</v>
      </c>
      <c r="M52" s="174">
        <f t="shared" si="17"/>
        <v>0</v>
      </c>
      <c r="N52" s="166">
        <v>2.7E-2</v>
      </c>
      <c r="O52" s="166">
        <f t="shared" si="18"/>
        <v>2.7E-2</v>
      </c>
      <c r="P52" s="166">
        <v>0</v>
      </c>
      <c r="Q52" s="166">
        <f t="shared" si="19"/>
        <v>0</v>
      </c>
      <c r="R52" s="166"/>
      <c r="S52" s="166"/>
      <c r="T52" s="167">
        <v>1.008</v>
      </c>
      <c r="U52" s="166">
        <f t="shared" si="20"/>
        <v>1.01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136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22.5" outlineLevel="1" x14ac:dyDescent="0.2">
      <c r="A53" s="157">
        <v>39</v>
      </c>
      <c r="B53" s="163" t="s">
        <v>134</v>
      </c>
      <c r="C53" s="197" t="s">
        <v>180</v>
      </c>
      <c r="D53" s="165" t="s">
        <v>109</v>
      </c>
      <c r="E53" s="171">
        <v>1</v>
      </c>
      <c r="F53" s="173"/>
      <c r="G53" s="174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21</v>
      </c>
      <c r="M53" s="174">
        <f t="shared" si="17"/>
        <v>0</v>
      </c>
      <c r="N53" s="166">
        <v>1.2999999999999999E-2</v>
      </c>
      <c r="O53" s="166">
        <f t="shared" si="18"/>
        <v>1.2999999999999999E-2</v>
      </c>
      <c r="P53" s="166">
        <v>0</v>
      </c>
      <c r="Q53" s="166">
        <f t="shared" si="19"/>
        <v>0</v>
      </c>
      <c r="R53" s="166"/>
      <c r="S53" s="166"/>
      <c r="T53" s="167">
        <v>1.008</v>
      </c>
      <c r="U53" s="166">
        <f t="shared" si="20"/>
        <v>1.01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136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 x14ac:dyDescent="0.2">
      <c r="A54" s="157">
        <v>40</v>
      </c>
      <c r="B54" s="163" t="s">
        <v>134</v>
      </c>
      <c r="C54" s="197" t="s">
        <v>179</v>
      </c>
      <c r="D54" s="165" t="s">
        <v>109</v>
      </c>
      <c r="E54" s="171">
        <v>1</v>
      </c>
      <c r="F54" s="173"/>
      <c r="G54" s="174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66">
        <v>1.2E-2</v>
      </c>
      <c r="O54" s="166">
        <f t="shared" si="18"/>
        <v>1.2E-2</v>
      </c>
      <c r="P54" s="166">
        <v>0</v>
      </c>
      <c r="Q54" s="166">
        <f t="shared" si="19"/>
        <v>0</v>
      </c>
      <c r="R54" s="166"/>
      <c r="S54" s="166"/>
      <c r="T54" s="167">
        <v>1.008</v>
      </c>
      <c r="U54" s="166">
        <f t="shared" si="20"/>
        <v>1.01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136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 x14ac:dyDescent="0.2">
      <c r="A55" s="157">
        <v>41</v>
      </c>
      <c r="B55" s="163" t="s">
        <v>134</v>
      </c>
      <c r="C55" s="197" t="s">
        <v>178</v>
      </c>
      <c r="D55" s="165" t="s">
        <v>109</v>
      </c>
      <c r="E55" s="171">
        <v>1</v>
      </c>
      <c r="F55" s="173"/>
      <c r="G55" s="174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66">
        <v>2.4E-2</v>
      </c>
      <c r="O55" s="166">
        <f t="shared" si="18"/>
        <v>2.4E-2</v>
      </c>
      <c r="P55" s="166">
        <v>0</v>
      </c>
      <c r="Q55" s="166">
        <f t="shared" si="19"/>
        <v>0</v>
      </c>
      <c r="R55" s="166"/>
      <c r="S55" s="166"/>
      <c r="T55" s="167">
        <v>1.008</v>
      </c>
      <c r="U55" s="166">
        <f t="shared" si="20"/>
        <v>1.01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136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42</v>
      </c>
      <c r="B56" s="163" t="s">
        <v>153</v>
      </c>
      <c r="C56" s="197" t="s">
        <v>154</v>
      </c>
      <c r="D56" s="165" t="s">
        <v>109</v>
      </c>
      <c r="E56" s="171">
        <v>6</v>
      </c>
      <c r="F56" s="173"/>
      <c r="G56" s="174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66">
        <v>0</v>
      </c>
      <c r="O56" s="166">
        <f t="shared" si="18"/>
        <v>0</v>
      </c>
      <c r="P56" s="166">
        <v>0</v>
      </c>
      <c r="Q56" s="166">
        <f t="shared" si="19"/>
        <v>0</v>
      </c>
      <c r="R56" s="166"/>
      <c r="S56" s="166"/>
      <c r="T56" s="167">
        <v>0.62</v>
      </c>
      <c r="U56" s="166">
        <f t="shared" si="20"/>
        <v>3.72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104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43</v>
      </c>
      <c r="B57" s="163" t="s">
        <v>155</v>
      </c>
      <c r="C57" s="197" t="s">
        <v>156</v>
      </c>
      <c r="D57" s="165" t="s">
        <v>112</v>
      </c>
      <c r="E57" s="171">
        <v>0.11600000000000001</v>
      </c>
      <c r="F57" s="173"/>
      <c r="G57" s="174">
        <f t="shared" si="14"/>
        <v>0</v>
      </c>
      <c r="H57" s="173"/>
      <c r="I57" s="174">
        <f t="shared" si="15"/>
        <v>0</v>
      </c>
      <c r="J57" s="173"/>
      <c r="K57" s="174">
        <f t="shared" si="16"/>
        <v>0</v>
      </c>
      <c r="L57" s="174">
        <v>21</v>
      </c>
      <c r="M57" s="174">
        <f t="shared" si="17"/>
        <v>0</v>
      </c>
      <c r="N57" s="166">
        <v>0</v>
      </c>
      <c r="O57" s="166">
        <f t="shared" si="18"/>
        <v>0</v>
      </c>
      <c r="P57" s="166">
        <v>0</v>
      </c>
      <c r="Q57" s="166">
        <f t="shared" si="19"/>
        <v>0</v>
      </c>
      <c r="R57" s="166"/>
      <c r="S57" s="166"/>
      <c r="T57" s="167">
        <v>2.71</v>
      </c>
      <c r="U57" s="166">
        <f t="shared" si="20"/>
        <v>0.31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104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x14ac:dyDescent="0.2">
      <c r="A58" s="158" t="s">
        <v>99</v>
      </c>
      <c r="B58" s="164" t="s">
        <v>68</v>
      </c>
      <c r="C58" s="198" t="s">
        <v>69</v>
      </c>
      <c r="D58" s="168"/>
      <c r="E58" s="172"/>
      <c r="F58" s="175"/>
      <c r="G58" s="175">
        <f>SUMIF(AE59:AE60,"&lt;&gt;NOR",G59:G60)</f>
        <v>0</v>
      </c>
      <c r="H58" s="175"/>
      <c r="I58" s="175">
        <f>SUM(I59:I60)</f>
        <v>0</v>
      </c>
      <c r="J58" s="175"/>
      <c r="K58" s="175">
        <f>SUM(K59:K60)</f>
        <v>0</v>
      </c>
      <c r="L58" s="175"/>
      <c r="M58" s="175">
        <f>SUM(M59:M60)</f>
        <v>0</v>
      </c>
      <c r="N58" s="169"/>
      <c r="O58" s="169">
        <f>SUM(O59:O60)</f>
        <v>5.0000000000000001E-3</v>
      </c>
      <c r="P58" s="169"/>
      <c r="Q58" s="169">
        <f>SUM(Q59:Q60)</f>
        <v>0</v>
      </c>
      <c r="R58" s="169"/>
      <c r="S58" s="169"/>
      <c r="T58" s="170"/>
      <c r="U58" s="169">
        <f>SUM(U59:U60)</f>
        <v>1.54</v>
      </c>
      <c r="AE58" t="s">
        <v>100</v>
      </c>
    </row>
    <row r="59" spans="1:60" outlineLevel="1" x14ac:dyDescent="0.2">
      <c r="A59" s="157">
        <v>44</v>
      </c>
      <c r="B59" s="163" t="s">
        <v>157</v>
      </c>
      <c r="C59" s="197" t="s">
        <v>158</v>
      </c>
      <c r="D59" s="165" t="s">
        <v>159</v>
      </c>
      <c r="E59" s="171">
        <v>5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66">
        <v>1E-3</v>
      </c>
      <c r="O59" s="166">
        <f>ROUND(E59*N59,5)</f>
        <v>5.0000000000000001E-3</v>
      </c>
      <c r="P59" s="166">
        <v>0</v>
      </c>
      <c r="Q59" s="166">
        <f>ROUND(E59*P59,5)</f>
        <v>0</v>
      </c>
      <c r="R59" s="166"/>
      <c r="S59" s="166"/>
      <c r="T59" s="167">
        <v>0.30399999999999999</v>
      </c>
      <c r="U59" s="166">
        <f>ROUND(E59*T59,2)</f>
        <v>1.52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104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45</v>
      </c>
      <c r="B60" s="163" t="s">
        <v>160</v>
      </c>
      <c r="C60" s="197" t="s">
        <v>161</v>
      </c>
      <c r="D60" s="165" t="s">
        <v>112</v>
      </c>
      <c r="E60" s="171">
        <v>5.0000000000000001E-3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66">
        <v>0</v>
      </c>
      <c r="O60" s="166">
        <f>ROUND(E60*N60,5)</f>
        <v>0</v>
      </c>
      <c r="P60" s="166">
        <v>0</v>
      </c>
      <c r="Q60" s="166">
        <f>ROUND(E60*P60,5)</f>
        <v>0</v>
      </c>
      <c r="R60" s="166"/>
      <c r="S60" s="166"/>
      <c r="T60" s="167">
        <v>3.327</v>
      </c>
      <c r="U60" s="166">
        <f>ROUND(E60*T60,2)</f>
        <v>0.02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104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x14ac:dyDescent="0.2">
      <c r="A61" s="158" t="s">
        <v>99</v>
      </c>
      <c r="B61" s="164" t="s">
        <v>70</v>
      </c>
      <c r="C61" s="198" t="s">
        <v>71</v>
      </c>
      <c r="D61" s="168"/>
      <c r="E61" s="172"/>
      <c r="F61" s="175"/>
      <c r="G61" s="175">
        <f>SUMIF(AE62:AE62,"&lt;&gt;NOR",G62:G62)</f>
        <v>0</v>
      </c>
      <c r="H61" s="175"/>
      <c r="I61" s="175">
        <f>SUM(I62:I62)</f>
        <v>0</v>
      </c>
      <c r="J61" s="175"/>
      <c r="K61" s="175">
        <f>SUM(K62:K62)</f>
        <v>0</v>
      </c>
      <c r="L61" s="175"/>
      <c r="M61" s="175">
        <f>SUM(M62:M62)</f>
        <v>0</v>
      </c>
      <c r="N61" s="169"/>
      <c r="O61" s="169">
        <f>SUM(O62:O62)</f>
        <v>7.6999999999999996E-4</v>
      </c>
      <c r="P61" s="169"/>
      <c r="Q61" s="169">
        <f>SUM(Q62:Q62)</f>
        <v>0</v>
      </c>
      <c r="R61" s="169"/>
      <c r="S61" s="169"/>
      <c r="T61" s="170"/>
      <c r="U61" s="169">
        <f>SUM(U62:U62)</f>
        <v>0.98</v>
      </c>
      <c r="AE61" t="s">
        <v>100</v>
      </c>
    </row>
    <row r="62" spans="1:60" outlineLevel="1" x14ac:dyDescent="0.2">
      <c r="A62" s="157">
        <v>46</v>
      </c>
      <c r="B62" s="163" t="s">
        <v>162</v>
      </c>
      <c r="C62" s="197" t="s">
        <v>163</v>
      </c>
      <c r="D62" s="165" t="s">
        <v>119</v>
      </c>
      <c r="E62" s="171">
        <v>11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66">
        <v>6.9999999999999994E-5</v>
      </c>
      <c r="O62" s="166">
        <f>ROUND(E62*N62,5)</f>
        <v>7.6999999999999996E-4</v>
      </c>
      <c r="P62" s="166">
        <v>0</v>
      </c>
      <c r="Q62" s="166">
        <f>ROUND(E62*P62,5)</f>
        <v>0</v>
      </c>
      <c r="R62" s="166"/>
      <c r="S62" s="166"/>
      <c r="T62" s="167">
        <v>8.8999999999999996E-2</v>
      </c>
      <c r="U62" s="166">
        <f>ROUND(E62*T62,2)</f>
        <v>0.98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104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x14ac:dyDescent="0.2">
      <c r="A63" s="158" t="s">
        <v>99</v>
      </c>
      <c r="B63" s="164" t="s">
        <v>72</v>
      </c>
      <c r="C63" s="198" t="s">
        <v>26</v>
      </c>
      <c r="D63" s="168"/>
      <c r="E63" s="172"/>
      <c r="F63" s="175"/>
      <c r="G63" s="175">
        <f>SUMIF(AE64:AE65,"&lt;&gt;NOR",G64:G65)</f>
        <v>0</v>
      </c>
      <c r="H63" s="175"/>
      <c r="I63" s="175">
        <f>SUM(I64:I65)</f>
        <v>0</v>
      </c>
      <c r="J63" s="175"/>
      <c r="K63" s="175">
        <f>SUM(K64:K65)</f>
        <v>0</v>
      </c>
      <c r="L63" s="175"/>
      <c r="M63" s="175">
        <f>SUM(M64:M65)</f>
        <v>0</v>
      </c>
      <c r="N63" s="169"/>
      <c r="O63" s="169">
        <f>SUM(O64:O65)</f>
        <v>0</v>
      </c>
      <c r="P63" s="169"/>
      <c r="Q63" s="169">
        <f>SUM(Q64:Q65)</f>
        <v>0</v>
      </c>
      <c r="R63" s="169"/>
      <c r="S63" s="169"/>
      <c r="T63" s="170"/>
      <c r="U63" s="169">
        <f>SUM(U64:U65)</f>
        <v>0</v>
      </c>
      <c r="AE63" t="s">
        <v>100</v>
      </c>
    </row>
    <row r="64" spans="1:60" outlineLevel="1" x14ac:dyDescent="0.2">
      <c r="A64" s="157">
        <v>47</v>
      </c>
      <c r="B64" s="163" t="s">
        <v>164</v>
      </c>
      <c r="C64" s="197" t="s">
        <v>165</v>
      </c>
      <c r="D64" s="165" t="s">
        <v>166</v>
      </c>
      <c r="E64" s="171">
        <v>2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66">
        <v>0</v>
      </c>
      <c r="O64" s="166">
        <f>ROUND(E64*N64,5)</f>
        <v>0</v>
      </c>
      <c r="P64" s="166">
        <v>0</v>
      </c>
      <c r="Q64" s="166">
        <f>ROUND(E64*P64,5)</f>
        <v>0</v>
      </c>
      <c r="R64" s="166"/>
      <c r="S64" s="166"/>
      <c r="T64" s="167">
        <v>0</v>
      </c>
      <c r="U64" s="166">
        <f>ROUND(E64*T64,2)</f>
        <v>0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104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84">
        <v>48</v>
      </c>
      <c r="B65" s="185" t="s">
        <v>167</v>
      </c>
      <c r="C65" s="199" t="s">
        <v>168</v>
      </c>
      <c r="D65" s="186" t="s">
        <v>166</v>
      </c>
      <c r="E65" s="187">
        <v>0.5</v>
      </c>
      <c r="F65" s="188"/>
      <c r="G65" s="189">
        <f>ROUND(E65*F65,2)</f>
        <v>0</v>
      </c>
      <c r="H65" s="188"/>
      <c r="I65" s="189">
        <f>ROUND(E65*H65,2)</f>
        <v>0</v>
      </c>
      <c r="J65" s="188"/>
      <c r="K65" s="189">
        <f>ROUND(E65*J65,2)</f>
        <v>0</v>
      </c>
      <c r="L65" s="189">
        <v>21</v>
      </c>
      <c r="M65" s="189">
        <f>G65*(1+L65/100)</f>
        <v>0</v>
      </c>
      <c r="N65" s="190">
        <v>0</v>
      </c>
      <c r="O65" s="190">
        <f>ROUND(E65*N65,5)</f>
        <v>0</v>
      </c>
      <c r="P65" s="190">
        <v>0</v>
      </c>
      <c r="Q65" s="190">
        <f>ROUND(E65*P65,5)</f>
        <v>0</v>
      </c>
      <c r="R65" s="190"/>
      <c r="S65" s="190"/>
      <c r="T65" s="191">
        <v>0</v>
      </c>
      <c r="U65" s="190">
        <f>ROUND(E65*T65,2)</f>
        <v>0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104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x14ac:dyDescent="0.2">
      <c r="A66" s="195"/>
      <c r="B66" s="7" t="s">
        <v>169</v>
      </c>
      <c r="C66" s="200" t="s">
        <v>169</v>
      </c>
      <c r="D66" s="195"/>
      <c r="E66" s="195"/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5"/>
      <c r="AC66">
        <v>15</v>
      </c>
      <c r="AD66">
        <v>21</v>
      </c>
    </row>
    <row r="67" spans="1:60" x14ac:dyDescent="0.2">
      <c r="A67" s="231"/>
      <c r="B67" s="230">
        <v>26</v>
      </c>
      <c r="C67" s="229" t="s">
        <v>169</v>
      </c>
      <c r="D67" s="228"/>
      <c r="E67" s="228"/>
      <c r="F67" s="228"/>
      <c r="G67" s="227">
        <f>G8+G12+G16+G22+G26+G38+G46+G58+G61+G63</f>
        <v>0</v>
      </c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5"/>
      <c r="AC67">
        <f>SUMIF(L7:L65,AC66,G7:G65)</f>
        <v>0</v>
      </c>
      <c r="AD67">
        <f>SUMIF(L7:L65,AD66,G7:G65)</f>
        <v>0</v>
      </c>
      <c r="AE67" t="s">
        <v>170</v>
      </c>
    </row>
    <row r="68" spans="1:60" x14ac:dyDescent="0.2">
      <c r="A68" s="195"/>
      <c r="B68" s="7" t="s">
        <v>169</v>
      </c>
      <c r="C68" s="200" t="s">
        <v>169</v>
      </c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</row>
    <row r="69" spans="1:60" x14ac:dyDescent="0.2">
      <c r="A69" s="195"/>
      <c r="B69" s="7" t="s">
        <v>169</v>
      </c>
      <c r="C69" s="200" t="s">
        <v>169</v>
      </c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5"/>
      <c r="U69" s="195"/>
    </row>
    <row r="70" spans="1:60" x14ac:dyDescent="0.2">
      <c r="A70" s="310">
        <v>33</v>
      </c>
      <c r="B70" s="310"/>
      <c r="C70" s="311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</row>
    <row r="71" spans="1:60" x14ac:dyDescent="0.2">
      <c r="A71" s="291"/>
      <c r="B71" s="292"/>
      <c r="C71" s="293"/>
      <c r="D71" s="292"/>
      <c r="E71" s="292"/>
      <c r="F71" s="292"/>
      <c r="G71" s="294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5"/>
      <c r="U71" s="195"/>
      <c r="AE71" t="s">
        <v>171</v>
      </c>
    </row>
    <row r="72" spans="1:60" x14ac:dyDescent="0.2">
      <c r="A72" s="295"/>
      <c r="B72" s="296"/>
      <c r="C72" s="297"/>
      <c r="D72" s="296"/>
      <c r="E72" s="296"/>
      <c r="F72" s="296"/>
      <c r="G72" s="298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  <c r="T72" s="195"/>
      <c r="U72" s="195"/>
    </row>
    <row r="73" spans="1:60" x14ac:dyDescent="0.2">
      <c r="A73" s="295"/>
      <c r="B73" s="296"/>
      <c r="C73" s="297"/>
      <c r="D73" s="296"/>
      <c r="E73" s="296"/>
      <c r="F73" s="296"/>
      <c r="G73" s="298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5"/>
    </row>
    <row r="74" spans="1:60" x14ac:dyDescent="0.2">
      <c r="A74" s="295"/>
      <c r="B74" s="296"/>
      <c r="C74" s="297"/>
      <c r="D74" s="296"/>
      <c r="E74" s="296"/>
      <c r="F74" s="296"/>
      <c r="G74" s="298"/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  <c r="T74" s="195"/>
      <c r="U74" s="195"/>
    </row>
    <row r="75" spans="1:60" x14ac:dyDescent="0.2">
      <c r="A75" s="299"/>
      <c r="B75" s="300"/>
      <c r="C75" s="301"/>
      <c r="D75" s="300"/>
      <c r="E75" s="300"/>
      <c r="F75" s="300"/>
      <c r="G75" s="302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5"/>
      <c r="U75" s="195"/>
    </row>
    <row r="76" spans="1:60" x14ac:dyDescent="0.2">
      <c r="A76" s="195"/>
      <c r="B76" s="7" t="s">
        <v>169</v>
      </c>
      <c r="C76" s="200" t="s">
        <v>169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</row>
    <row r="77" spans="1:60" x14ac:dyDescent="0.2">
      <c r="C77" s="202"/>
      <c r="AE77" t="s">
        <v>172</v>
      </c>
    </row>
  </sheetData>
  <mergeCells count="6">
    <mergeCell ref="A71:G75"/>
    <mergeCell ref="A1:G1"/>
    <mergeCell ref="C2:G2"/>
    <mergeCell ref="C3:G3"/>
    <mergeCell ref="C4:G4"/>
    <mergeCell ref="A70:C70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159</vt:i4>
      </vt:variant>
    </vt:vector>
  </HeadingPairs>
  <TitlesOfParts>
    <vt:vector size="165" baseType="lpstr">
      <vt:lpstr>2 ETAPA UT</vt:lpstr>
      <vt:lpstr> Sekce B3</vt:lpstr>
      <vt:lpstr>VzorPolozky</vt:lpstr>
      <vt:lpstr> Pol B3</vt:lpstr>
      <vt:lpstr>Sekce B567</vt:lpstr>
      <vt:lpstr>Pol B567</vt:lpstr>
      <vt:lpstr>' Sekce B3'!CelkemDPHVypocet</vt:lpstr>
      <vt:lpstr>'2 ETAPA UT'!CelkemDPHVypocet</vt:lpstr>
      <vt:lpstr>'Sekce B567'!CelkemDPHVypocet</vt:lpstr>
      <vt:lpstr>'2 ETAPA UT'!CenaCelkem</vt:lpstr>
      <vt:lpstr>'Pol B567'!CenaCelkem</vt:lpstr>
      <vt:lpstr>'Sekce B567'!CenaCelkem</vt:lpstr>
      <vt:lpstr>CenaCelkem</vt:lpstr>
      <vt:lpstr>'2 ETAPA UT'!CenaCelkemBezDPH</vt:lpstr>
      <vt:lpstr>'Pol B567'!CenaCelkemBezDPH</vt:lpstr>
      <vt:lpstr>'Sekce B567'!CenaCelkemBezDPH</vt:lpstr>
      <vt:lpstr>CenaCelkemBezDPH</vt:lpstr>
      <vt:lpstr>' Sekce B3'!CenaCelkemVypocet</vt:lpstr>
      <vt:lpstr>'2 ETAPA UT'!CenaCelkemVypocet</vt:lpstr>
      <vt:lpstr>'Sekce B567'!CenaCelkemVypocet</vt:lpstr>
      <vt:lpstr>'2 ETAPA UT'!cisloobjektu</vt:lpstr>
      <vt:lpstr>'Pol B567'!cisloobjektu</vt:lpstr>
      <vt:lpstr>'Sekce B567'!cisloobjektu</vt:lpstr>
      <vt:lpstr>cisloobjektu</vt:lpstr>
      <vt:lpstr>' Sekce B3'!CisloStavby</vt:lpstr>
      <vt:lpstr>'2 ETAPA UT'!CisloStavby</vt:lpstr>
      <vt:lpstr>'Sekce B567'!CisloStavby</vt:lpstr>
      <vt:lpstr>'2 ETAPA UT'!CisloStavebnihoRozpoctu</vt:lpstr>
      <vt:lpstr>'Pol B567'!CisloStavebnihoRozpoctu</vt:lpstr>
      <vt:lpstr>'Sekce B567'!CisloStavebnihoRozpoctu</vt:lpstr>
      <vt:lpstr>CisloStavebnihoRozpoctu</vt:lpstr>
      <vt:lpstr>'2 ETAPA UT'!dadresa</vt:lpstr>
      <vt:lpstr>'Pol B567'!dadresa</vt:lpstr>
      <vt:lpstr>'Sekce B567'!dadresa</vt:lpstr>
      <vt:lpstr>dadresa</vt:lpstr>
      <vt:lpstr>' Sekce B3'!DIČ</vt:lpstr>
      <vt:lpstr>'2 ETAPA UT'!DIČ</vt:lpstr>
      <vt:lpstr>'Sekce B567'!DIČ</vt:lpstr>
      <vt:lpstr>'2 ETAPA UT'!dmisto</vt:lpstr>
      <vt:lpstr>'Pol B567'!dmisto</vt:lpstr>
      <vt:lpstr>'Sekce B567'!dmisto</vt:lpstr>
      <vt:lpstr>dmisto</vt:lpstr>
      <vt:lpstr>'2 ETAPA UT'!DPHSni</vt:lpstr>
      <vt:lpstr>'Pol B567'!DPHSni</vt:lpstr>
      <vt:lpstr>'Sekce B567'!DPHSni</vt:lpstr>
      <vt:lpstr>DPHSni</vt:lpstr>
      <vt:lpstr>'2 ETAPA UT'!DPHZakl</vt:lpstr>
      <vt:lpstr>'Pol B567'!DPHZakl</vt:lpstr>
      <vt:lpstr>'Sekce B567'!DPHZakl</vt:lpstr>
      <vt:lpstr>DPHZakl</vt:lpstr>
      <vt:lpstr>' Sekce B3'!dpsc</vt:lpstr>
      <vt:lpstr>'2 ETAPA UT'!dpsc</vt:lpstr>
      <vt:lpstr>'Sekce B567'!dpsc</vt:lpstr>
      <vt:lpstr>' Sekce B3'!IČO</vt:lpstr>
      <vt:lpstr>'2 ETAPA UT'!IČO</vt:lpstr>
      <vt:lpstr>'Sekce B567'!IČO</vt:lpstr>
      <vt:lpstr>'2 ETAPA UT'!Mena</vt:lpstr>
      <vt:lpstr>'Pol B567'!Mena</vt:lpstr>
      <vt:lpstr>'Sekce B567'!Mena</vt:lpstr>
      <vt:lpstr>Mena</vt:lpstr>
      <vt:lpstr>'2 ETAPA UT'!MistoStavby</vt:lpstr>
      <vt:lpstr>'Pol B567'!MistoStavby</vt:lpstr>
      <vt:lpstr>'Sekce B567'!MistoStavby</vt:lpstr>
      <vt:lpstr>MistoStavby</vt:lpstr>
      <vt:lpstr>'2 ETAPA UT'!nazevobjektu</vt:lpstr>
      <vt:lpstr>'Pol B567'!nazevobjektu</vt:lpstr>
      <vt:lpstr>'Sekce B567'!nazevobjektu</vt:lpstr>
      <vt:lpstr>nazevobjektu</vt:lpstr>
      <vt:lpstr>' Sekce B3'!NazevStavby</vt:lpstr>
      <vt:lpstr>'2 ETAPA UT'!NazevStavby</vt:lpstr>
      <vt:lpstr>'Sekce B567'!NazevStavby</vt:lpstr>
      <vt:lpstr>'2 ETAPA UT'!NazevStavebnihoRozpoctu</vt:lpstr>
      <vt:lpstr>'Pol B567'!NazevStavebnihoRozpoctu</vt:lpstr>
      <vt:lpstr>'Sekce B567'!NazevStavebnihoRozpoctu</vt:lpstr>
      <vt:lpstr>NazevStavebnihoRozpoctu</vt:lpstr>
      <vt:lpstr>'2 ETAPA UT'!oadresa</vt:lpstr>
      <vt:lpstr>'Pol B567'!oadresa</vt:lpstr>
      <vt:lpstr>'Sekce B567'!oadresa</vt:lpstr>
      <vt:lpstr>oadresa</vt:lpstr>
      <vt:lpstr>' Sekce B3'!Objednatel</vt:lpstr>
      <vt:lpstr>'2 ETAPA UT'!Objednatel</vt:lpstr>
      <vt:lpstr>'Sekce B567'!Objednatel</vt:lpstr>
      <vt:lpstr>' Sekce B3'!Objekt</vt:lpstr>
      <vt:lpstr>'2 ETAPA UT'!Objekt</vt:lpstr>
      <vt:lpstr>'Sekce B567'!Objekt</vt:lpstr>
      <vt:lpstr>' Pol B3'!Oblast_tisku</vt:lpstr>
      <vt:lpstr>' Sekce B3'!Oblast_tisku</vt:lpstr>
      <vt:lpstr>'2 ETAPA UT'!Oblast_tisku</vt:lpstr>
      <vt:lpstr>'Pol B567'!Oblast_tisku</vt:lpstr>
      <vt:lpstr>'Sekce B567'!Oblast_tisku</vt:lpstr>
      <vt:lpstr>' Sekce B3'!odic</vt:lpstr>
      <vt:lpstr>'2 ETAPA UT'!odic</vt:lpstr>
      <vt:lpstr>'Sekce B567'!odic</vt:lpstr>
      <vt:lpstr>' Sekce B3'!oico</vt:lpstr>
      <vt:lpstr>'2 ETAPA UT'!oico</vt:lpstr>
      <vt:lpstr>'Sekce B567'!oico</vt:lpstr>
      <vt:lpstr>' Sekce B3'!omisto</vt:lpstr>
      <vt:lpstr>'2 ETAPA UT'!omisto</vt:lpstr>
      <vt:lpstr>'Sekce B567'!omisto</vt:lpstr>
      <vt:lpstr>' Sekce B3'!onazev</vt:lpstr>
      <vt:lpstr>'2 ETAPA UT'!onazev</vt:lpstr>
      <vt:lpstr>'Sekce B567'!onazev</vt:lpstr>
      <vt:lpstr>' Sekce B3'!opsc</vt:lpstr>
      <vt:lpstr>'2 ETAPA UT'!opsc</vt:lpstr>
      <vt:lpstr>'Sekce B567'!opsc</vt:lpstr>
      <vt:lpstr>'2 ETAPA UT'!padresa</vt:lpstr>
      <vt:lpstr>'Pol B567'!padresa</vt:lpstr>
      <vt:lpstr>'Sekce B567'!padresa</vt:lpstr>
      <vt:lpstr>padresa</vt:lpstr>
      <vt:lpstr>'2 ETAPA UT'!pdic</vt:lpstr>
      <vt:lpstr>'Pol B567'!pdic</vt:lpstr>
      <vt:lpstr>'Sekce B567'!pdic</vt:lpstr>
      <vt:lpstr>pdic</vt:lpstr>
      <vt:lpstr>'2 ETAPA UT'!pico</vt:lpstr>
      <vt:lpstr>'Pol B567'!pico</vt:lpstr>
      <vt:lpstr>'Sekce B567'!pico</vt:lpstr>
      <vt:lpstr>pico</vt:lpstr>
      <vt:lpstr>'2 ETAPA UT'!pmisto</vt:lpstr>
      <vt:lpstr>'Pol B567'!pmisto</vt:lpstr>
      <vt:lpstr>'Sekce B567'!pmisto</vt:lpstr>
      <vt:lpstr>pmisto</vt:lpstr>
      <vt:lpstr>'2 ETAPA UT'!PoptavkaID</vt:lpstr>
      <vt:lpstr>'Pol B567'!PoptavkaID</vt:lpstr>
      <vt:lpstr>'Sekce B567'!PoptavkaID</vt:lpstr>
      <vt:lpstr>PoptavkaID</vt:lpstr>
      <vt:lpstr>'2 ETAPA UT'!pPSC</vt:lpstr>
      <vt:lpstr>'Pol B567'!pPSC</vt:lpstr>
      <vt:lpstr>'Sekce B567'!pPSC</vt:lpstr>
      <vt:lpstr>pPSC</vt:lpstr>
      <vt:lpstr>'2 ETAPA UT'!Projektant</vt:lpstr>
      <vt:lpstr>'Pol B567'!Projektant</vt:lpstr>
      <vt:lpstr>'Sekce B567'!Projektant</vt:lpstr>
      <vt:lpstr>Projektant</vt:lpstr>
      <vt:lpstr>' Sekce B3'!SazbaDPH1</vt:lpstr>
      <vt:lpstr>'2 ETAPA UT'!SazbaDPH1</vt:lpstr>
      <vt:lpstr>'Sekce B567'!SazbaDPH1</vt:lpstr>
      <vt:lpstr>' Sekce B3'!SazbaDPH2</vt:lpstr>
      <vt:lpstr>'2 ETAPA UT'!SazbaDPH2</vt:lpstr>
      <vt:lpstr>'Sekce B567'!SazbaDPH2</vt:lpstr>
      <vt:lpstr>'2 ETAPA UT'!Vypracoval</vt:lpstr>
      <vt:lpstr>'Pol B567'!Vypracoval</vt:lpstr>
      <vt:lpstr>'Sekce B567'!Vypracoval</vt:lpstr>
      <vt:lpstr>Vypracoval</vt:lpstr>
      <vt:lpstr>'2 ETAPA UT'!ZakladDPHSni</vt:lpstr>
      <vt:lpstr>'Pol B567'!ZakladDPHSni</vt:lpstr>
      <vt:lpstr>'Sekce B567'!ZakladDPHSni</vt:lpstr>
      <vt:lpstr>ZakladDPHSni</vt:lpstr>
      <vt:lpstr>' Sekce B3'!ZakladDPHSniVypocet</vt:lpstr>
      <vt:lpstr>'2 ETAPA UT'!ZakladDPHSniVypocet</vt:lpstr>
      <vt:lpstr>'Sekce B567'!ZakladDPHSniVypocet</vt:lpstr>
      <vt:lpstr>'2 ETAPA UT'!ZakladDPHZakl</vt:lpstr>
      <vt:lpstr>'Pol B567'!ZakladDPHZakl</vt:lpstr>
      <vt:lpstr>'Sekce B567'!ZakladDPHZakl</vt:lpstr>
      <vt:lpstr>ZakladDPHZakl</vt:lpstr>
      <vt:lpstr>' Sekce B3'!ZakladDPHZaklVypocet</vt:lpstr>
      <vt:lpstr>'2 ETAPA UT'!ZakladDPHZaklVypocet</vt:lpstr>
      <vt:lpstr>'Sekce B567'!ZakladDPHZaklVypocet</vt:lpstr>
      <vt:lpstr>'2 ETAPA UT'!Zaokrouhleni</vt:lpstr>
      <vt:lpstr>'Pol B567'!Zaokrouhleni</vt:lpstr>
      <vt:lpstr>'Sekce B567'!Zaokrouhleni</vt:lpstr>
      <vt:lpstr>Zaokrouhleni</vt:lpstr>
      <vt:lpstr>'2 ETAPA UT'!Zhotovitel</vt:lpstr>
      <vt:lpstr>'Pol B567'!Zhotovitel</vt:lpstr>
      <vt:lpstr>'Sekce B567'!Zhotovitel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2021-05-17T07:03:53Z</dcterms:modified>
</cp:coreProperties>
</file>